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Тарификация\ТП ЭЛЕКТРО\Регул 2024\"/>
    </mc:Choice>
  </mc:AlternateContent>
  <bookViews>
    <workbookView xWindow="120" yWindow="15" windowWidth="18075" windowHeight="10995" activeTab="1"/>
  </bookViews>
  <sheets>
    <sheet name="инф" sheetId="1" r:id="rId1"/>
    <sheet name="а" sheetId="9" r:id="rId2"/>
    <sheet name="а.1." sheetId="12" r:id="rId3"/>
    <sheet name="б" sheetId="11" r:id="rId4"/>
    <sheet name="в" sheetId="5" r:id="rId5"/>
    <sheet name="г" sheetId="6" r:id="rId6"/>
    <sheet name="д" sheetId="7" r:id="rId7"/>
    <sheet name="е" sheetId="8" r:id="rId8"/>
  </sheets>
  <externalReferences>
    <externalReference r:id="rId9"/>
  </externalReferences>
  <definedNames>
    <definedName name="_xlnm.Print_Area" localSheetId="1">а!$A$1:$G$92</definedName>
    <definedName name="_xlnm.Print_Area" localSheetId="2">'а.1.'!$A$1:$G$87</definedName>
    <definedName name="_xlnm.Print_Area" localSheetId="3">б!$A$1:$Q$15</definedName>
    <definedName name="_xlnm.Print_Area" localSheetId="7">е!$A$1:$H$29</definedName>
    <definedName name="_xlnm.Print_Area" localSheetId="0">инф!$A$1:$C$23</definedName>
  </definedNames>
  <calcPr calcId="152511"/>
</workbook>
</file>

<file path=xl/calcChain.xml><?xml version="1.0" encoding="utf-8"?>
<calcChain xmlns="http://schemas.openxmlformats.org/spreadsheetml/2006/main">
  <c r="F18" i="8" l="1"/>
  <c r="E16" i="6" l="1"/>
  <c r="D16" i="6"/>
  <c r="E30" i="9"/>
  <c r="C16" i="6"/>
  <c r="G78" i="9"/>
  <c r="G54" i="9"/>
  <c r="G55" i="9" s="1"/>
  <c r="G53" i="9" s="1"/>
  <c r="E53" i="9"/>
  <c r="E52" i="9"/>
  <c r="G51" i="9"/>
  <c r="G49" i="9" s="1"/>
  <c r="G50" i="9"/>
  <c r="E49" i="9"/>
  <c r="G48" i="9"/>
  <c r="E48" i="9"/>
  <c r="G46" i="9"/>
  <c r="G47" i="9" s="1"/>
  <c r="G45" i="9" s="1"/>
  <c r="E45" i="9"/>
  <c r="E44" i="9"/>
  <c r="G39" i="9"/>
  <c r="E39" i="9"/>
  <c r="G38" i="9"/>
  <c r="E38" i="9"/>
  <c r="G37" i="9"/>
  <c r="E37" i="9"/>
  <c r="G36" i="9"/>
  <c r="E36" i="9"/>
  <c r="G30" i="9" l="1"/>
  <c r="G44" i="9"/>
  <c r="G52" i="9"/>
  <c r="J23" i="7" l="1"/>
  <c r="G23" i="7"/>
  <c r="I17" i="7"/>
  <c r="F17" i="7"/>
  <c r="D80" i="12" l="1"/>
  <c r="C80" i="12"/>
  <c r="D79" i="12"/>
  <c r="C79" i="12"/>
  <c r="G83" i="12" s="1"/>
  <c r="I78" i="12"/>
  <c r="H78" i="12"/>
  <c r="H77" i="12"/>
  <c r="D77" i="12"/>
  <c r="C77" i="12"/>
  <c r="C64" i="12"/>
  <c r="F64" i="12" s="1"/>
  <c r="E80" i="12" s="1"/>
  <c r="E63" i="12"/>
  <c r="C63" i="12"/>
  <c r="F63" i="12" s="1"/>
  <c r="E79" i="12" s="1"/>
  <c r="E62" i="12"/>
  <c r="C61" i="12"/>
  <c r="F61" i="12" s="1"/>
  <c r="E77" i="12" s="1"/>
  <c r="J50" i="12"/>
  <c r="H50" i="12"/>
  <c r="J49" i="12"/>
  <c r="H49" i="12"/>
  <c r="J38" i="12"/>
  <c r="H38" i="12"/>
  <c r="J37" i="12"/>
  <c r="H37" i="12"/>
  <c r="D28" i="12"/>
  <c r="J26" i="12"/>
  <c r="H26" i="12"/>
  <c r="E26" i="12"/>
  <c r="E28" i="12" s="1"/>
  <c r="C26" i="12"/>
  <c r="F26" i="12" s="1"/>
  <c r="J78" i="12" s="1"/>
  <c r="J25" i="12"/>
  <c r="E25" i="12"/>
  <c r="C25" i="12"/>
  <c r="H25" i="12" s="1"/>
  <c r="H14" i="12"/>
  <c r="E14" i="12"/>
  <c r="C14" i="12"/>
  <c r="F14" i="12" s="1"/>
  <c r="J13" i="12"/>
  <c r="H13" i="12"/>
  <c r="H17" i="12" s="1"/>
  <c r="E13" i="12"/>
  <c r="N13" i="12" s="1"/>
  <c r="C13" i="12"/>
  <c r="F13" i="12" s="1"/>
  <c r="I77" i="12" s="1"/>
  <c r="H29" i="12" l="1"/>
  <c r="C28" i="12"/>
  <c r="F25" i="12"/>
  <c r="J77" i="12" s="1"/>
  <c r="L82" i="12" s="1"/>
  <c r="G82" i="12"/>
  <c r="G84" i="12"/>
  <c r="F28" i="12"/>
  <c r="C62" i="12"/>
  <c r="F62" i="12" s="1"/>
  <c r="G87" i="12" l="1"/>
  <c r="G86" i="12"/>
  <c r="E18" i="6" l="1"/>
  <c r="D18" i="6"/>
  <c r="C18" i="6"/>
  <c r="F14" i="8" l="1"/>
  <c r="D14" i="8"/>
  <c r="E14" i="8"/>
  <c r="G14" i="8"/>
  <c r="H14" i="8"/>
  <c r="C14" i="8"/>
  <c r="D14" i="6" l="1"/>
  <c r="E14" i="6"/>
  <c r="C14" i="6" l="1"/>
</calcChain>
</file>

<file path=xl/comments1.xml><?xml version="1.0" encoding="utf-8"?>
<comments xmlns="http://schemas.openxmlformats.org/spreadsheetml/2006/main">
  <authors>
    <author>Чегодаева Виктория Александровна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240ММ 4 ЖИЛЫ</t>
        </r>
      </text>
    </comment>
  </commentList>
</comments>
</file>

<file path=xl/sharedStrings.xml><?xml version="1.0" encoding="utf-8"?>
<sst xmlns="http://schemas.openxmlformats.org/spreadsheetml/2006/main" count="646" uniqueCount="245">
  <si>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</si>
  <si>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</si>
  <si>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</si>
  <si>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(наименование сетевой организации)</t>
  </si>
  <si>
    <t>Приложение N 3</t>
  </si>
  <si>
    <t>Приложение N 4</t>
  </si>
  <si>
    <t>Наименование мероприятий</t>
  </si>
  <si>
    <t>1.</t>
  </si>
  <si>
    <t>2.</t>
  </si>
  <si>
    <t>3.</t>
  </si>
  <si>
    <t>4.</t>
  </si>
  <si>
    <t>5.</t>
  </si>
  <si>
    <t>6.</t>
  </si>
  <si>
    <t>Приложение N 5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</si>
  <si>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</si>
  <si>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</si>
  <si>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</si>
  <si>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</si>
  <si>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</si>
  <si>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</si>
  <si>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</si>
  <si>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о длине линий электропередачи и об объемах максимальной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</si>
  <si>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</si>
  <si>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</si>
  <si>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</si>
  <si>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</si>
  <si>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</si>
  <si>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</si>
  <si>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</si>
  <si>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</si>
  <si>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</si>
  <si>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ИНФОРМАЦИЯ</t>
  </si>
  <si>
    <t>об осуществлении технологического присоединения</t>
  </si>
  <si>
    <t>по договорам, заключенным за текущий год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</si>
  <si>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</si>
  <si>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</si>
  <si>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</si>
  <si>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</si>
  <si>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</si>
  <si>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</si>
  <si>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</si>
  <si>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</si>
  <si>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</si>
  <si>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</si>
  <si>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</si>
  <si>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</si>
  <si>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</si>
  <si>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</si>
  <si>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</si>
  <si>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</si>
  <si>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</t>
  </si>
  <si>
    <t>о поданных заявках на технологическое присоединение</t>
  </si>
  <si>
    <t>за текущий год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</si>
  <si>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</si>
  <si>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</si>
  <si>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5. ИНН: 4826052440</t>
  </si>
  <si>
    <t>6. КПП: 480201001</t>
  </si>
  <si>
    <t>-</t>
  </si>
  <si>
    <t>8. Адрес электронной почты: info@sezlipetsk.ru</t>
  </si>
  <si>
    <t>2. Сокращенное наименование: АО "ОЭЗ ППТ "Липецк"</t>
  </si>
  <si>
    <t>1. Полное наименование: Акционерное общество «Особая экономическая зона промышленно -производственного типа "Липецк"</t>
  </si>
  <si>
    <t>мощности построенных объектов за 3 предыдущих года*</t>
  </si>
  <si>
    <t>10. Факс: 8 (4742) 51-53-39</t>
  </si>
  <si>
    <t>Приложение N 2</t>
  </si>
  <si>
    <t>Информация о фактических средних данных</t>
  </si>
  <si>
    <t xml:space="preserve">       ИНФОРМАЦИЯ</t>
  </si>
  <si>
    <t xml:space="preserve">              о  технологическом присоединении</t>
  </si>
  <si>
    <t xml:space="preserve">             АО "ОЭЗ ППТ "Липецк"</t>
  </si>
  <si>
    <t>Приложение N 1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</si>
  <si>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</si>
  <si>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</si>
  <si>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</si>
  <si>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</si>
  <si>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Расходы</t>
  </si>
  <si>
    <t>на строительство введенных в эксплуатацию объектов</t>
  </si>
  <si>
    <t>электросетевого хозяйства для целей технологического</t>
  </si>
  <si>
    <t>присоединения и для целей реализации иных мероприятий</t>
  </si>
  <si>
    <t>АО "ОЭЗ ППТ "Липецк"</t>
  </si>
  <si>
    <t>N п/п</t>
  </si>
  <si>
    <t>Год ввода объекта</t>
  </si>
  <si>
    <t>Уровень напряжения, кВ</t>
  </si>
  <si>
    <t>Строительство воздушных линий</t>
  </si>
  <si>
    <t>1.j</t>
  </si>
  <si>
    <t>Материал опоры (деревянные (j = 1), металлические (j = 2), железобетонные (j = 3))</t>
  </si>
  <si>
    <t>1.j.k</t>
  </si>
  <si>
    <t>Тип провода (изолированный провод (k = 1), неизолированный провод (k = 2))</t>
  </si>
  <si>
    <t>1.j.k.l</t>
  </si>
  <si>
    <t>Материал провода (медный (l = 1), стальной (l = 2), сталеалюминиевый (l = 3), алюминиевый (l = 4))</t>
  </si>
  <si>
    <t>1.j.k.l.m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</si>
  <si>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6))</t>
  </si>
  <si>
    <t>&lt;пообъектная расшифровка&gt;</t>
  </si>
  <si>
    <t>Строительство кабельных линий</t>
  </si>
  <si>
    <t>2.j</t>
  </si>
  <si>
    <t>Одножильные (k = 1) и многожильные (k = 2)</t>
  </si>
  <si>
    <t>2.j.k.l</t>
  </si>
  <si>
    <t>Кабели с резиновой и пластмассовой изоляцией (l = 1), бумажной изоляцией (l = 2)</t>
  </si>
  <si>
    <t>2.j.k.l.m</t>
  </si>
  <si>
    <t>Строительство пунктов секционирования</t>
  </si>
  <si>
    <t>3.j</t>
  </si>
  <si>
    <t>3.j.k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</si>
  <si>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</si>
  <si>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4.j</t>
  </si>
  <si>
    <t>4.j.k</t>
  </si>
  <si>
    <t>Однотрансформаторные (k = 1), двухтрансформаторные и более (k = 2)</t>
  </si>
  <si>
    <t>4.j.k.l</t>
  </si>
  <si>
    <t>Строительство распределительных трансформаторных подстанций (РТП) с уровнем напряжения до 35 кВ</t>
  </si>
  <si>
    <t>5.j</t>
  </si>
  <si>
    <t>Распределительные трансформаторные подстанции (РТП)</t>
  </si>
  <si>
    <t>5.j.k</t>
  </si>
  <si>
    <t>Строительство центров питания, подстанций уровнем напряжения 35 кВ и выше (ПС)</t>
  </si>
  <si>
    <t>6.j</t>
  </si>
  <si>
    <t>на выполнение мероприятий по технологическому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</si>
  <si>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</si>
  <si>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</si>
  <si>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</si>
  <si>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</si>
  <si>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</si>
  <si>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Подготовка и выдача сетевой организацией технических условий Заявителю</t>
  </si>
  <si>
    <t>Проверка сетевой организацией выполнения Заявителем технических условий</t>
  </si>
  <si>
    <t>пункта 16 Методических указаний, за 2018  год</t>
  </si>
  <si>
    <t>Расчет стандартизированных ставок С1</t>
  </si>
  <si>
    <t>2017г факт</t>
  </si>
  <si>
    <t>Расходы на одно присоединение по мероприятию подготовка и выдача сетевой организацией технических условий Заявителю  (руб. на одно ТП)</t>
  </si>
  <si>
    <t>ИПЦ</t>
  </si>
  <si>
    <t xml:space="preserve"> Информация о решении органа исполнительной власти субъекта Российской Федерации </t>
  </si>
  <si>
    <t xml:space="preserve">в области государственного регулирования тарифов об установлении единых для всех территориальных сетевых организаций </t>
  </si>
  <si>
    <t xml:space="preserve">на территории субъекта Российской Федерации стандартизированных тарифных ставок, определяющих величину </t>
  </si>
  <si>
    <t>платы за технологическое присоединение к электрическим сетям территориальных сетевых организаций</t>
  </si>
  <si>
    <t>согласно п.28 Стандартов раскрытия информации сетевыми организациями (Постановление №24 от 21.01.2004)</t>
  </si>
  <si>
    <t>пункта 16 Методических указаний, за 2017 год</t>
  </si>
  <si>
    <t>ставки платы за единицу мощности и формула платы за технологическое присоединение к электрическим сетям</t>
  </si>
  <si>
    <t>(заполняется отдельно для территорий городских</t>
  </si>
  <si>
    <t>населенных пунктов и территорий, не относящихся</t>
  </si>
  <si>
    <t>к городским населенным пунктам)</t>
  </si>
  <si>
    <t>обеспечение средстами коммерческого учета электрической энергии (мощности)</t>
  </si>
  <si>
    <t>7.j</t>
  </si>
  <si>
    <t>7.j.k</t>
  </si>
  <si>
    <t>прямого включения (к=1), полукосвенного включения (к=2), косвенного включения (к=3)</t>
  </si>
  <si>
    <t>присоединению, предусмотренных подпунктами "а" и "в"</t>
  </si>
  <si>
    <t>2.j.k</t>
  </si>
  <si>
    <t>7.2.3.</t>
  </si>
  <si>
    <t>3. Место нахождения: 398010, Липецкая область, Грязинский р-н, г. Грязи, территория ОЭЗ ППТ «Липецк», стр.4</t>
  </si>
  <si>
    <t>4. Адрес юридического лица:  398010, Липецкая область, Грязинский р-н, г. Грязи, территория ОЭЗ ППТ «Липецк», стр.4</t>
  </si>
  <si>
    <t>7. Ф.И.О. руководителя: Генеральный директор Базаев Александр Арсенович</t>
  </si>
  <si>
    <t>9. Контактный телефон: 8 (4742) 51-51-80</t>
  </si>
  <si>
    <t xml:space="preserve">Протяженность (для линий электропередачи), метров/Количество пунктов секционирования, штук/Количество точек учета, штук
</t>
  </si>
  <si>
    <t>1.j.k.l.m.n</t>
  </si>
  <si>
    <t>Количество цепей (одноцепная (n = 1), двухцепная (n = 2)</t>
  </si>
  <si>
    <t>1.2.k.l.m.n.o</t>
  </si>
  <si>
    <t>на металлических опорах, за исключением многогранных (o = 1), на многогранных опорах (o = 2)</t>
  </si>
  <si>
    <t>2.j.k.l.m.n</t>
  </si>
  <si>
    <t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</t>
  </si>
  <si>
    <t xml:space="preserve">Реклоузеры (j = 1), линейные разъединители (j = 2), выключатели нагрузки, устанавливаемые вне трансформаторных подстанций и распределительных и переключательных пунктов (РП) (j = 3), распределительные пункты (РП), за исключением комплектных распределительных устройств наружной установки (КРН, КРУН) (j = 4), комплектные распределительные устройства наружной установки (КРН, КРУН) (j = 5), переключательные пункты (j = 6)
</t>
  </si>
  <si>
    <t>3.4.k.l</t>
  </si>
  <si>
    <t>Количество ячеек в распределительном или переключательном пункте (до 5 ячеек включительно (l = 1), от 5 до 10 ячеек включительно (l = 2), от 10 до 15 ячеек включительно (l = 3), свыше 15 ячеек (l = 4)</t>
  </si>
  <si>
    <t xml:space="preserve">Трансформаторные подстанции (ТП), за исключением распределительных трансформаторных подстанций (РТП) 6/0,4 кВ (j = l), 10/0,4 кВ (j = 2), 20/0,4 кВ (j = 3), 6/10 (10/6) кВ (j = 4), 10/20 (20/10) кВ (j = 5), 6/20 (20/6) (j = 6)
</t>
  </si>
  <si>
    <t>4.j.k.l.m</t>
  </si>
  <si>
    <t>5.j.k.1</t>
  </si>
  <si>
    <t>6.j.k</t>
  </si>
  <si>
    <t>Трансформаторная мощность до 6,3 МВА включительно (k = 1), от 6,3 до 10 МВА включительно (k = 2), от 10 до 16 МВА включительно (k = 3), от 16 до 25 МВА включительно (k = 4), от 25 до 32 МВА включительно (k = 5), от 32 до 40 МВА включительно (k = 6), от 40 до 63 МВА включительно (k = 7), от 63 до 80 МВА включительно (k = 8), от 80 до 100 МВА включительно (k = 9), свыше 100 МВА (k = 10)</t>
  </si>
  <si>
    <t>постоянное</t>
  </si>
  <si>
    <t>2.1.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</si>
  <si>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</si>
  <si>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2.2.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</si>
  <si>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</si>
  <si>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пункта 16 Методических указаний, за 2020  год</t>
  </si>
  <si>
    <t>2020г факт</t>
  </si>
  <si>
    <t>2015г факт</t>
  </si>
  <si>
    <t>2016г факт</t>
  </si>
  <si>
    <t>2018г  ожид</t>
  </si>
  <si>
    <t xml:space="preserve"> 2019г расчет </t>
  </si>
  <si>
    <t>Расходы на одно присоединение по мероприятию проверка сетевой организацией выполнения Заявителем  технических условий/ выдачу акта об осуществлении технологического присоединения (руб. на одно ТП)</t>
  </si>
  <si>
    <t>С1.1 Стандартизированная ставка  на подготовку и выдачу технических условий, руб, на одно подключение</t>
  </si>
  <si>
    <t xml:space="preserve"> Управлением энергетики и тарифов Липецкой области утверждены стандартизированные тарифные ставки,</t>
  </si>
  <si>
    <t>инвестиционной программы территориальной сетевой организации,</t>
  </si>
  <si>
    <t>а также на обеспечение коммерческого учета электрической энергии  (мощности).</t>
  </si>
  <si>
    <t>Объект электросетевого хозяйства/ Средство коммерческого учета элеткрической энергии (мощности)</t>
  </si>
  <si>
    <t>Максимальная мощность, кВт</t>
  </si>
  <si>
    <t>Расходы на строительство объекта/ на обеспечение коммерческого учета (мощности), тыс. руб.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</si>
  <si>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6), подводная прокладк ((j = 7))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</si>
  <si>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9))</t>
  </si>
  <si>
    <t>2.1.1.1.2.1.</t>
  </si>
  <si>
    <t xml:space="preserve">2.1.1.1.3.1 </t>
  </si>
  <si>
    <t>Кабельная линия КЛ-10 кВ "КВС-1"</t>
  </si>
  <si>
    <t>2.1.1.1.3.1</t>
  </si>
  <si>
    <t>Кабельная линия КЛ-10 кВ "КВС-2"</t>
  </si>
  <si>
    <r>
      <t>2.6.1.1.3.1</t>
    </r>
    <r>
      <rPr>
        <sz val="10"/>
        <rFont val="Arial Cyr"/>
        <charset val="204"/>
      </rPr>
      <t/>
    </r>
  </si>
  <si>
    <t>Кабельная линия КЛ-10кВ "Эгида-1"</t>
  </si>
  <si>
    <t>Кабельная линия КЛ-10кВ "Эгида-2"</t>
  </si>
  <si>
    <t>Строительство комплексных трансформаторных подстанций (КТП) с уровнем напряжения до 35 кВ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</si>
  <si>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кВА до 1250 кВА включительно (l = 7), от 1250 до 1600 кВА включительно (l = 8), от 1600 до 2000 кВА включительно (l = 9), от 2000 до 2500 кВА включительно (l = 10), от 2500 до 3150 кВА включительно (l = 11), от 3150 кВА  до 4000 кВА (l = 12), свыше 4000 кВА (l = 13)
</t>
  </si>
  <si>
    <t>Столбового/мачтового типа (m = 1), шкафного или киоскового типа (m = 2), блочного типа (m = 3), встроенного типа (m = 4)</t>
  </si>
  <si>
    <t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кВА до 1250 кВА включительно (l = 7), от 1250 до 1600 кВА включительно (l = 8), от 1600 до 2000 кВА включительно (l = 9), от 2000 до 2500 кВА включительно (l = 10), от 2500 до 3150 кВА включительно (l = 11), свыше 3150 кВА (l = 12)</t>
  </si>
  <si>
    <t>5.j.k.1.m</t>
  </si>
  <si>
    <t>Открытого типа (m=1), закрытого типа (m=2)</t>
  </si>
  <si>
    <t>Однотрансформаторные (j = 1), двухтрансформаторные и более (j = 2)</t>
  </si>
  <si>
    <t>6.j.k.1</t>
  </si>
  <si>
    <t>Открытого типа (1=1), закрытого типа (1=2)</t>
  </si>
  <si>
    <t>однофазный (j = 1), трехфазный (j = 2)</t>
  </si>
  <si>
    <t>Высоковольтный шкаф коммерческого учета ВШКУ-10 кВ "КВС-1"</t>
  </si>
  <si>
    <t>1 точка учета</t>
  </si>
  <si>
    <t>Высоковольтный шкаф коммерческого учета ВШКУ-10 кВ "КВС-2"</t>
  </si>
  <si>
    <t>Высоковольтный шкаф коммерческого учета ВШКУ-10 кВ "Эгида-1"</t>
  </si>
  <si>
    <t>Высоковольтный шкаф коммерческого учета ВШКУ-10 кВ "Эгида-2"</t>
  </si>
  <si>
    <t>Выдача сетевой организацией уведомления об обеспечении сетевой организацией возможности присоединения к электрическим сетям 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t>
  </si>
  <si>
    <t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t>
  </si>
  <si>
    <t>пункта 16 Методических указаний, за 2021  год</t>
  </si>
  <si>
    <t>2021г факт</t>
  </si>
  <si>
    <t>С2.1.1. Расходы на выдачу  уведомления об обеспечении сетевой организацией возможности присоединения к электрическим сетям 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 (руб. на одно ТП)</t>
  </si>
  <si>
    <t>С2.1.2.  Расходы на проверку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 (руб. на одно ТП)</t>
  </si>
  <si>
    <t>С1.2.1 -Стандартизированная ставка  на  на выдачу  уведомления об обеспечении сетевой организацией возможности присоединения к электрическим сетям 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сетям, руб. на одно подключение</t>
  </si>
  <si>
    <t>С1.2.2. -Стандартизированная ставка  проверку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 (руб. на одно ТП)</t>
  </si>
  <si>
    <t xml:space="preserve">С1 -стандартизированная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на подготовку и выдачу сетевой организацией технических условий заявителю и проверку сетевой организацией выполнения технических условий заявителем  (руб. на одно ТП):
</t>
  </si>
  <si>
    <t>6.1.</t>
  </si>
  <si>
    <t xml:space="preserve">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 (руб. на одно ТП)</t>
  </si>
  <si>
    <t>6.2.</t>
  </si>
  <si>
    <t xml:space="preserve">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 (руб. на одно ТП)</t>
  </si>
  <si>
    <t xml:space="preserve"> территориальных  сетевых организаций, осуществляющих свою деятельность на территории Липецкой области, на 2023г-</t>
  </si>
  <si>
    <t>Постановление Управления энергетики и тарифов Липецкой области от 25.11.2022г №54/24</t>
  </si>
  <si>
    <t>пункта 16 Методических указаний, за 2022  год</t>
  </si>
  <si>
    <t>2022г факт</t>
  </si>
  <si>
    <t>2023г  ожид</t>
  </si>
  <si>
    <t xml:space="preserve"> 2024г расчет </t>
  </si>
  <si>
    <t>по состоянию на   19.10.2023</t>
  </si>
  <si>
    <t>2.1.1.1.3.1.</t>
  </si>
  <si>
    <t>Кабельная линия КЛ-10 кВ "Сингента-1"</t>
  </si>
  <si>
    <t>Кабельная линия КЛ-10 кВ "Сингента-2"</t>
  </si>
  <si>
    <t>Кабельная линия КЛ-10 кВ "Август-1"</t>
  </si>
  <si>
    <t>Кабельная линия КЛ-10 кВ "Август-2"</t>
  </si>
  <si>
    <t>2.6.1.1.2.1.</t>
  </si>
  <si>
    <t>2.1.2.1.3.1.</t>
  </si>
  <si>
    <t>Кабельная линия КЛ-10 кВ "АСК-1"</t>
  </si>
  <si>
    <t>Кабельная линия КЛ-10 кВ "АСК-2"</t>
  </si>
  <si>
    <t>2.6.2.1.3.1.</t>
  </si>
  <si>
    <t>Кабельная линия КЛ-10 кВ "Байер-1"</t>
  </si>
  <si>
    <t>Кабельная линия КЛ-10 кВ "Байер-2"</t>
  </si>
  <si>
    <t>12 точек учета</t>
  </si>
  <si>
    <t>Высоковольтный шкаф коммерческого учета ВШКУ-10 кВ "Август-1"</t>
  </si>
  <si>
    <t>Высоковольтный шкаф коммерческого учета ВШКУ-10 кВ "Август-2"</t>
  </si>
  <si>
    <t>Высоковольтный шкаф коммерческого учета ВШКУ-10 кВ "АСК-1"</t>
  </si>
  <si>
    <t>Высоковольтный шкаф коммерческого учета ВШКУ-10 кВ "АСК-2"</t>
  </si>
  <si>
    <t>Высоковольтный шкаф коммерческого учета ВШКУ-10 кВ "Байер-1"</t>
  </si>
  <si>
    <t>Высоковольтный шкаф коммерческого учета ВШКУ-10 кВ "Байер-2"</t>
  </si>
  <si>
    <t>Высоковольтный шкаф коммерческого учета ВШКУ-10 кВ "Сингента-1"</t>
  </si>
  <si>
    <t>Высоковольтный шкаф коммерческого учета ВШКУ-10 кВ "Сингента-2"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</si>
</sst>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00"/>
    <numFmt numFmtId="167" formatCode="0.000000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10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 indent="2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4" xfId="0" applyFont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2" fillId="0" borderId="0" xfId="0" applyFont="1"/>
    <xf numFmtId="4" fontId="2" fillId="0" borderId="0" xfId="0" applyNumberFormat="1" applyFont="1"/>
    <xf numFmtId="0" fontId="2" fillId="0" borderId="2" xfId="0" applyFont="1" applyBorder="1"/>
    <xf numFmtId="0" fontId="2" fillId="0" borderId="4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3" borderId="1" xfId="0" applyNumberFormat="1" applyFont="1" applyFill="1" applyBorder="1"/>
    <xf numFmtId="0" fontId="2" fillId="3" borderId="1" xfId="0" applyFont="1" applyFill="1" applyBorder="1"/>
    <xf numFmtId="0" fontId="2" fillId="3" borderId="0" xfId="0" applyFont="1" applyFill="1" applyBorder="1"/>
    <xf numFmtId="16" fontId="2" fillId="0" borderId="1" xfId="0" applyNumberFormat="1" applyFont="1" applyBorder="1"/>
    <xf numFmtId="0" fontId="2" fillId="0" borderId="0" xfId="0" applyFont="1" applyBorder="1"/>
    <xf numFmtId="16" fontId="2" fillId="0" borderId="0" xfId="0" applyNumberFormat="1" applyFont="1"/>
    <xf numFmtId="2" fontId="2" fillId="0" borderId="1" xfId="0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12" fillId="0" borderId="0" xfId="0" applyFont="1"/>
    <xf numFmtId="0" fontId="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2" fontId="12" fillId="2" borderId="1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center"/>
    </xf>
    <xf numFmtId="0" fontId="15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167" fontId="8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 applyAlignment="1">
      <alignment wrapText="1"/>
    </xf>
    <xf numFmtId="2" fontId="2" fillId="0" borderId="0" xfId="0" applyNumberFormat="1" applyFont="1" applyFill="1" applyBorder="1"/>
    <xf numFmtId="0" fontId="2" fillId="0" borderId="0" xfId="0" applyFont="1" applyFill="1" applyBorder="1"/>
    <xf numFmtId="0" fontId="2" fillId="2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8" fillId="2" borderId="0" xfId="0" applyFont="1" applyFill="1"/>
    <xf numFmtId="0" fontId="16" fillId="2" borderId="0" xfId="0" applyFont="1" applyFill="1"/>
    <xf numFmtId="167" fontId="8" fillId="0" borderId="1" xfId="0" applyNumberFormat="1" applyFont="1" applyFill="1" applyBorder="1" applyAlignment="1">
      <alignment horizontal="center" vertical="center"/>
    </xf>
    <xf numFmtId="0" fontId="1" fillId="0" borderId="6" xfId="3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justify"/>
    </xf>
    <xf numFmtId="0" fontId="7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 indent="2"/>
    </xf>
    <xf numFmtId="0" fontId="5" fillId="0" borderId="0" xfId="0" applyFont="1" applyFill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4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6" xfId="2"/>
    <cellStyle name="Обычный_вед бух" xfId="1"/>
    <cellStyle name="Обычный_янв2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_&#1089;&#1090;&#1072;&#1074;&#1082;&#1080;_&#1058;&#1055;_2024_&#1054;&#1069;&#1047;_&#1055;&#1055;&#1058;_&#1051;&#1080;&#1087;&#1077;&#1094;&#1082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2-14факт 3 лет"/>
      <sheetName val="свод 12-14факт 3 лет (3)"/>
      <sheetName val="свод 12-14факт 3 лет (2)"/>
      <sheetName val="свод 12-15 с расторг дог"/>
      <sheetName val="Список 12-15"/>
      <sheetName val="пер"/>
      <sheetName val="1ту"/>
      <sheetName val="2 пр"/>
      <sheetName val="3рт"/>
      <sheetName val="4 ф"/>
      <sheetName val="кту"/>
      <sheetName val="кпр"/>
      <sheetName val="крт"/>
      <sheetName val="кф"/>
      <sheetName val="НАКЛ"/>
      <sheetName val="свод каль"/>
      <sheetName val="прил1"/>
      <sheetName val="прил 1 н"/>
      <sheetName val="Лист2"/>
      <sheetName val="ПР6"/>
      <sheetName val="ПР6 (2021)"/>
      <sheetName val="пр 2 н "/>
      <sheetName val="пр 2 н  (2)"/>
      <sheetName val="пр 3 н"/>
      <sheetName val="пр5 н"/>
      <sheetName val="П5"/>
      <sheetName val="факт расх"/>
      <sheetName val="факт расх (3)"/>
      <sheetName val="вып"/>
      <sheetName val="ПРИЛ3 2018-20"/>
      <sheetName val="факт расх (2)"/>
      <sheetName val="Список на 18-20"/>
      <sheetName val="Список на 19-21"/>
      <sheetName val="Список на 20-22 (ПЕЧАТЬ)"/>
      <sheetName val="Список на 2022"/>
      <sheetName val="Лист4"/>
      <sheetName val="1"/>
      <sheetName val="Лист3"/>
      <sheetName val="пр4 н"/>
      <sheetName val="на 1 тп"/>
      <sheetName val="Список  тп 2019"/>
      <sheetName val="ДО 15"/>
      <sheetName val="ДО 150"/>
      <sheetName val="Лист1"/>
      <sheetName val="до 15 квт"/>
      <sheetName val="до 150 кв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59">
          <cell r="C159">
            <v>181.58102864573303</v>
          </cell>
        </row>
        <row r="160">
          <cell r="C160">
            <v>235.88850242795019</v>
          </cell>
        </row>
        <row r="161">
          <cell r="C161">
            <v>77.859746373049376</v>
          </cell>
        </row>
        <row r="162">
          <cell r="C162">
            <v>993.41579807081484</v>
          </cell>
        </row>
        <row r="169">
          <cell r="C169">
            <v>634.20273113193798</v>
          </cell>
        </row>
        <row r="174">
          <cell r="C174">
            <v>1927.5129488680618</v>
          </cell>
        </row>
      </sheetData>
      <sheetData sheetId="27">
        <row r="229">
          <cell r="C229">
            <v>217.3082512270818</v>
          </cell>
        </row>
        <row r="235">
          <cell r="C235">
            <v>19.139893944912551</v>
          </cell>
        </row>
        <row r="236">
          <cell r="C236">
            <v>318.99970482800597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24"/>
  <sheetViews>
    <sheetView view="pageBreakPreview" topLeftCell="A7" zoomScale="178" zoomScaleNormal="100" zoomScaleSheetLayoutView="178" workbookViewId="0">
      <selection activeCell="A19" sqref="A19"/>
    </sheetView>
  </sheetViews>
  <sheetFormatPr defaultRowHeight="15.75" x14ac:dyDescent="0.25"/>
  <cols>
    <col min="1" max="1" width="117.140625" style="1" customWidth="1"/>
    <col min="2" max="16384" width="9.140625" style="1"/>
  </cols>
  <sheetData>
    <row r="2" spans="1:1" x14ac:dyDescent="0.25">
      <c r="A2" s="5"/>
    </row>
    <row r="3" spans="1:1" x14ac:dyDescent="0.25">
      <c r="A3" s="5"/>
    </row>
    <row r="4" spans="1:1" x14ac:dyDescent="0.25">
      <c r="A4" s="5"/>
    </row>
    <row r="5" spans="1:1" x14ac:dyDescent="0.25">
      <c r="A5" s="5"/>
    </row>
    <row r="6" spans="1:1" x14ac:dyDescent="0.25">
      <c r="A6" s="6"/>
    </row>
    <row r="7" spans="1:1" x14ac:dyDescent="0.25">
      <c r="A7" s="5"/>
    </row>
    <row r="8" spans="1:1" x14ac:dyDescent="0.25">
      <c r="A8" s="6"/>
    </row>
    <row r="9" spans="1:1" x14ac:dyDescent="0.25">
      <c r="A9" s="7" t="s">
        <v>65</v>
      </c>
    </row>
    <row r="10" spans="1:1" x14ac:dyDescent="0.25">
      <c r="A10" s="7" t="s">
        <v>66</v>
      </c>
    </row>
    <row r="11" spans="1:1" x14ac:dyDescent="0.25">
      <c r="A11" s="7" t="s">
        <v>67</v>
      </c>
    </row>
    <row r="12" spans="1:1" x14ac:dyDescent="0.25">
      <c r="A12" s="7" t="s">
        <v>3</v>
      </c>
    </row>
    <row r="13" spans="1:1" x14ac:dyDescent="0.25">
      <c r="A13" s="7" t="s">
        <v>128</v>
      </c>
    </row>
    <row r="14" spans="1:1" ht="31.5" x14ac:dyDescent="0.25">
      <c r="A14" s="8" t="s">
        <v>60</v>
      </c>
    </row>
    <row r="15" spans="1:1" x14ac:dyDescent="0.25">
      <c r="A15" s="9" t="s">
        <v>59</v>
      </c>
    </row>
    <row r="16" spans="1:1" x14ac:dyDescent="0.25">
      <c r="A16" s="9" t="s">
        <v>141</v>
      </c>
    </row>
    <row r="17" spans="1:1" x14ac:dyDescent="0.25">
      <c r="A17" s="9" t="s">
        <v>142</v>
      </c>
    </row>
    <row r="18" spans="1:1" x14ac:dyDescent="0.25">
      <c r="A18" s="9" t="s">
        <v>55</v>
      </c>
    </row>
    <row r="19" spans="1:1" x14ac:dyDescent="0.25">
      <c r="A19" s="9" t="s">
        <v>56</v>
      </c>
    </row>
    <row r="20" spans="1:1" x14ac:dyDescent="0.25">
      <c r="A20" s="9" t="s">
        <v>143</v>
      </c>
    </row>
    <row r="21" spans="1:1" x14ac:dyDescent="0.25">
      <c r="A21" s="9" t="s">
        <v>58</v>
      </c>
    </row>
    <row r="22" spans="1:1" x14ac:dyDescent="0.25">
      <c r="A22" s="9" t="s">
        <v>144</v>
      </c>
    </row>
    <row r="23" spans="1:1" x14ac:dyDescent="0.25">
      <c r="A23" s="9" t="s">
        <v>62</v>
      </c>
    </row>
    <row r="24" spans="1:1" x14ac:dyDescent="0.25">
      <c r="A24" s="7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92"/>
  <sheetViews>
    <sheetView tabSelected="1" view="pageBreakPreview" topLeftCell="A32" zoomScale="86" zoomScaleNormal="100" zoomScaleSheetLayoutView="86" workbookViewId="0">
      <selection activeCell="O41" sqref="O41"/>
    </sheetView>
  </sheetViews>
  <sheetFormatPr defaultRowHeight="15" x14ac:dyDescent="0.25"/>
  <cols>
    <col min="1" max="1" width="10.140625" style="73" customWidth="1"/>
    <col min="2" max="2" width="43.85546875" style="73" customWidth="1"/>
    <col min="3" max="4" width="16.28515625" style="73" customWidth="1"/>
    <col min="5" max="5" width="17.7109375" style="73" customWidth="1"/>
    <col min="6" max="6" width="17.5703125" style="73" customWidth="1"/>
    <col min="7" max="7" width="16.28515625" style="73" customWidth="1"/>
    <col min="8" max="231" width="9.140625" style="73"/>
    <col min="232" max="232" width="10.140625" style="73" customWidth="1"/>
    <col min="233" max="233" width="43.85546875" style="73" customWidth="1"/>
    <col min="234" max="235" width="16.28515625" style="73" customWidth="1"/>
    <col min="236" max="236" width="17.7109375" style="73" customWidth="1"/>
    <col min="237" max="237" width="17.5703125" style="73" customWidth="1"/>
    <col min="238" max="238" width="16.28515625" style="73" customWidth="1"/>
    <col min="239" max="244" width="0" style="73" hidden="1" customWidth="1"/>
    <col min="245" max="245" width="17.42578125" style="73" customWidth="1"/>
    <col min="246" max="246" width="12.5703125" style="73" customWidth="1"/>
    <col min="247" max="248" width="9.140625" style="73"/>
    <col min="249" max="249" width="16.5703125" style="73" customWidth="1"/>
    <col min="250" max="250" width="18" style="73" customWidth="1"/>
    <col min="251" max="252" width="9.140625" style="73"/>
    <col min="253" max="253" width="13.7109375" style="73" customWidth="1"/>
    <col min="254" max="487" width="9.140625" style="73"/>
    <col min="488" max="488" width="10.140625" style="73" customWidth="1"/>
    <col min="489" max="489" width="43.85546875" style="73" customWidth="1"/>
    <col min="490" max="491" width="16.28515625" style="73" customWidth="1"/>
    <col min="492" max="492" width="17.7109375" style="73" customWidth="1"/>
    <col min="493" max="493" width="17.5703125" style="73" customWidth="1"/>
    <col min="494" max="494" width="16.28515625" style="73" customWidth="1"/>
    <col min="495" max="500" width="0" style="73" hidden="1" customWidth="1"/>
    <col min="501" max="501" width="17.42578125" style="73" customWidth="1"/>
    <col min="502" max="502" width="12.5703125" style="73" customWidth="1"/>
    <col min="503" max="504" width="9.140625" style="73"/>
    <col min="505" max="505" width="16.5703125" style="73" customWidth="1"/>
    <col min="506" max="506" width="18" style="73" customWidth="1"/>
    <col min="507" max="508" width="9.140625" style="73"/>
    <col min="509" max="509" width="13.7109375" style="73" customWidth="1"/>
    <col min="510" max="743" width="9.140625" style="73"/>
    <col min="744" max="744" width="10.140625" style="73" customWidth="1"/>
    <col min="745" max="745" width="43.85546875" style="73" customWidth="1"/>
    <col min="746" max="747" width="16.28515625" style="73" customWidth="1"/>
    <col min="748" max="748" width="17.7109375" style="73" customWidth="1"/>
    <col min="749" max="749" width="17.5703125" style="73" customWidth="1"/>
    <col min="750" max="750" width="16.28515625" style="73" customWidth="1"/>
    <col min="751" max="756" width="0" style="73" hidden="1" customWidth="1"/>
    <col min="757" max="757" width="17.42578125" style="73" customWidth="1"/>
    <col min="758" max="758" width="12.5703125" style="73" customWidth="1"/>
    <col min="759" max="760" width="9.140625" style="73"/>
    <col min="761" max="761" width="16.5703125" style="73" customWidth="1"/>
    <col min="762" max="762" width="18" style="73" customWidth="1"/>
    <col min="763" max="764" width="9.140625" style="73"/>
    <col min="765" max="765" width="13.7109375" style="73" customWidth="1"/>
    <col min="766" max="999" width="9.140625" style="73"/>
    <col min="1000" max="1000" width="10.140625" style="73" customWidth="1"/>
    <col min="1001" max="1001" width="43.85546875" style="73" customWidth="1"/>
    <col min="1002" max="1003" width="16.28515625" style="73" customWidth="1"/>
    <col min="1004" max="1004" width="17.7109375" style="73" customWidth="1"/>
    <col min="1005" max="1005" width="17.5703125" style="73" customWidth="1"/>
    <col min="1006" max="1006" width="16.28515625" style="73" customWidth="1"/>
    <col min="1007" max="1012" width="0" style="73" hidden="1" customWidth="1"/>
    <col min="1013" max="1013" width="17.42578125" style="73" customWidth="1"/>
    <col min="1014" max="1014" width="12.5703125" style="73" customWidth="1"/>
    <col min="1015" max="1016" width="9.140625" style="73"/>
    <col min="1017" max="1017" width="16.5703125" style="73" customWidth="1"/>
    <col min="1018" max="1018" width="18" style="73" customWidth="1"/>
    <col min="1019" max="1020" width="9.140625" style="73"/>
    <col min="1021" max="1021" width="13.7109375" style="73" customWidth="1"/>
    <col min="1022" max="1255" width="9.140625" style="73"/>
    <col min="1256" max="1256" width="10.140625" style="73" customWidth="1"/>
    <col min="1257" max="1257" width="43.85546875" style="73" customWidth="1"/>
    <col min="1258" max="1259" width="16.28515625" style="73" customWidth="1"/>
    <col min="1260" max="1260" width="17.7109375" style="73" customWidth="1"/>
    <col min="1261" max="1261" width="17.5703125" style="73" customWidth="1"/>
    <col min="1262" max="1262" width="16.28515625" style="73" customWidth="1"/>
    <col min="1263" max="1268" width="0" style="73" hidden="1" customWidth="1"/>
    <col min="1269" max="1269" width="17.42578125" style="73" customWidth="1"/>
    <col min="1270" max="1270" width="12.5703125" style="73" customWidth="1"/>
    <col min="1271" max="1272" width="9.140625" style="73"/>
    <col min="1273" max="1273" width="16.5703125" style="73" customWidth="1"/>
    <col min="1274" max="1274" width="18" style="73" customWidth="1"/>
    <col min="1275" max="1276" width="9.140625" style="73"/>
    <col min="1277" max="1277" width="13.7109375" style="73" customWidth="1"/>
    <col min="1278" max="1511" width="9.140625" style="73"/>
    <col min="1512" max="1512" width="10.140625" style="73" customWidth="1"/>
    <col min="1513" max="1513" width="43.85546875" style="73" customWidth="1"/>
    <col min="1514" max="1515" width="16.28515625" style="73" customWidth="1"/>
    <col min="1516" max="1516" width="17.7109375" style="73" customWidth="1"/>
    <col min="1517" max="1517" width="17.5703125" style="73" customWidth="1"/>
    <col min="1518" max="1518" width="16.28515625" style="73" customWidth="1"/>
    <col min="1519" max="1524" width="0" style="73" hidden="1" customWidth="1"/>
    <col min="1525" max="1525" width="17.42578125" style="73" customWidth="1"/>
    <col min="1526" max="1526" width="12.5703125" style="73" customWidth="1"/>
    <col min="1527" max="1528" width="9.140625" style="73"/>
    <col min="1529" max="1529" width="16.5703125" style="73" customWidth="1"/>
    <col min="1530" max="1530" width="18" style="73" customWidth="1"/>
    <col min="1531" max="1532" width="9.140625" style="73"/>
    <col min="1533" max="1533" width="13.7109375" style="73" customWidth="1"/>
    <col min="1534" max="1767" width="9.140625" style="73"/>
    <col min="1768" max="1768" width="10.140625" style="73" customWidth="1"/>
    <col min="1769" max="1769" width="43.85546875" style="73" customWidth="1"/>
    <col min="1770" max="1771" width="16.28515625" style="73" customWidth="1"/>
    <col min="1772" max="1772" width="17.7109375" style="73" customWidth="1"/>
    <col min="1773" max="1773" width="17.5703125" style="73" customWidth="1"/>
    <col min="1774" max="1774" width="16.28515625" style="73" customWidth="1"/>
    <col min="1775" max="1780" width="0" style="73" hidden="1" customWidth="1"/>
    <col min="1781" max="1781" width="17.42578125" style="73" customWidth="1"/>
    <col min="1782" max="1782" width="12.5703125" style="73" customWidth="1"/>
    <col min="1783" max="1784" width="9.140625" style="73"/>
    <col min="1785" max="1785" width="16.5703125" style="73" customWidth="1"/>
    <col min="1786" max="1786" width="18" style="73" customWidth="1"/>
    <col min="1787" max="1788" width="9.140625" style="73"/>
    <col min="1789" max="1789" width="13.7109375" style="73" customWidth="1"/>
    <col min="1790" max="2023" width="9.140625" style="73"/>
    <col min="2024" max="2024" width="10.140625" style="73" customWidth="1"/>
    <col min="2025" max="2025" width="43.85546875" style="73" customWidth="1"/>
    <col min="2026" max="2027" width="16.28515625" style="73" customWidth="1"/>
    <col min="2028" max="2028" width="17.7109375" style="73" customWidth="1"/>
    <col min="2029" max="2029" width="17.5703125" style="73" customWidth="1"/>
    <col min="2030" max="2030" width="16.28515625" style="73" customWidth="1"/>
    <col min="2031" max="2036" width="0" style="73" hidden="1" customWidth="1"/>
    <col min="2037" max="2037" width="17.42578125" style="73" customWidth="1"/>
    <col min="2038" max="2038" width="12.5703125" style="73" customWidth="1"/>
    <col min="2039" max="2040" width="9.140625" style="73"/>
    <col min="2041" max="2041" width="16.5703125" style="73" customWidth="1"/>
    <col min="2042" max="2042" width="18" style="73" customWidth="1"/>
    <col min="2043" max="2044" width="9.140625" style="73"/>
    <col min="2045" max="2045" width="13.7109375" style="73" customWidth="1"/>
    <col min="2046" max="2279" width="9.140625" style="73"/>
    <col min="2280" max="2280" width="10.140625" style="73" customWidth="1"/>
    <col min="2281" max="2281" width="43.85546875" style="73" customWidth="1"/>
    <col min="2282" max="2283" width="16.28515625" style="73" customWidth="1"/>
    <col min="2284" max="2284" width="17.7109375" style="73" customWidth="1"/>
    <col min="2285" max="2285" width="17.5703125" style="73" customWidth="1"/>
    <col min="2286" max="2286" width="16.28515625" style="73" customWidth="1"/>
    <col min="2287" max="2292" width="0" style="73" hidden="1" customWidth="1"/>
    <col min="2293" max="2293" width="17.42578125" style="73" customWidth="1"/>
    <col min="2294" max="2294" width="12.5703125" style="73" customWidth="1"/>
    <col min="2295" max="2296" width="9.140625" style="73"/>
    <col min="2297" max="2297" width="16.5703125" style="73" customWidth="1"/>
    <col min="2298" max="2298" width="18" style="73" customWidth="1"/>
    <col min="2299" max="2300" width="9.140625" style="73"/>
    <col min="2301" max="2301" width="13.7109375" style="73" customWidth="1"/>
    <col min="2302" max="2535" width="9.140625" style="73"/>
    <col min="2536" max="2536" width="10.140625" style="73" customWidth="1"/>
    <col min="2537" max="2537" width="43.85546875" style="73" customWidth="1"/>
    <col min="2538" max="2539" width="16.28515625" style="73" customWidth="1"/>
    <col min="2540" max="2540" width="17.7109375" style="73" customWidth="1"/>
    <col min="2541" max="2541" width="17.5703125" style="73" customWidth="1"/>
    <col min="2542" max="2542" width="16.28515625" style="73" customWidth="1"/>
    <col min="2543" max="2548" width="0" style="73" hidden="1" customWidth="1"/>
    <col min="2549" max="2549" width="17.42578125" style="73" customWidth="1"/>
    <col min="2550" max="2550" width="12.5703125" style="73" customWidth="1"/>
    <col min="2551" max="2552" width="9.140625" style="73"/>
    <col min="2553" max="2553" width="16.5703125" style="73" customWidth="1"/>
    <col min="2554" max="2554" width="18" style="73" customWidth="1"/>
    <col min="2555" max="2556" width="9.140625" style="73"/>
    <col min="2557" max="2557" width="13.7109375" style="73" customWidth="1"/>
    <col min="2558" max="2791" width="9.140625" style="73"/>
    <col min="2792" max="2792" width="10.140625" style="73" customWidth="1"/>
    <col min="2793" max="2793" width="43.85546875" style="73" customWidth="1"/>
    <col min="2794" max="2795" width="16.28515625" style="73" customWidth="1"/>
    <col min="2796" max="2796" width="17.7109375" style="73" customWidth="1"/>
    <col min="2797" max="2797" width="17.5703125" style="73" customWidth="1"/>
    <col min="2798" max="2798" width="16.28515625" style="73" customWidth="1"/>
    <col min="2799" max="2804" width="0" style="73" hidden="1" customWidth="1"/>
    <col min="2805" max="2805" width="17.42578125" style="73" customWidth="1"/>
    <col min="2806" max="2806" width="12.5703125" style="73" customWidth="1"/>
    <col min="2807" max="2808" width="9.140625" style="73"/>
    <col min="2809" max="2809" width="16.5703125" style="73" customWidth="1"/>
    <col min="2810" max="2810" width="18" style="73" customWidth="1"/>
    <col min="2811" max="2812" width="9.140625" style="73"/>
    <col min="2813" max="2813" width="13.7109375" style="73" customWidth="1"/>
    <col min="2814" max="3047" width="9.140625" style="73"/>
    <col min="3048" max="3048" width="10.140625" style="73" customWidth="1"/>
    <col min="3049" max="3049" width="43.85546875" style="73" customWidth="1"/>
    <col min="3050" max="3051" width="16.28515625" style="73" customWidth="1"/>
    <col min="3052" max="3052" width="17.7109375" style="73" customWidth="1"/>
    <col min="3053" max="3053" width="17.5703125" style="73" customWidth="1"/>
    <col min="3054" max="3054" width="16.28515625" style="73" customWidth="1"/>
    <col min="3055" max="3060" width="0" style="73" hidden="1" customWidth="1"/>
    <col min="3061" max="3061" width="17.42578125" style="73" customWidth="1"/>
    <col min="3062" max="3062" width="12.5703125" style="73" customWidth="1"/>
    <col min="3063" max="3064" width="9.140625" style="73"/>
    <col min="3065" max="3065" width="16.5703125" style="73" customWidth="1"/>
    <col min="3066" max="3066" width="18" style="73" customWidth="1"/>
    <col min="3067" max="3068" width="9.140625" style="73"/>
    <col min="3069" max="3069" width="13.7109375" style="73" customWidth="1"/>
    <col min="3070" max="3303" width="9.140625" style="73"/>
    <col min="3304" max="3304" width="10.140625" style="73" customWidth="1"/>
    <col min="3305" max="3305" width="43.85546875" style="73" customWidth="1"/>
    <col min="3306" max="3307" width="16.28515625" style="73" customWidth="1"/>
    <col min="3308" max="3308" width="17.7109375" style="73" customWidth="1"/>
    <col min="3309" max="3309" width="17.5703125" style="73" customWidth="1"/>
    <col min="3310" max="3310" width="16.28515625" style="73" customWidth="1"/>
    <col min="3311" max="3316" width="0" style="73" hidden="1" customWidth="1"/>
    <col min="3317" max="3317" width="17.42578125" style="73" customWidth="1"/>
    <col min="3318" max="3318" width="12.5703125" style="73" customWidth="1"/>
    <col min="3319" max="3320" width="9.140625" style="73"/>
    <col min="3321" max="3321" width="16.5703125" style="73" customWidth="1"/>
    <col min="3322" max="3322" width="18" style="73" customWidth="1"/>
    <col min="3323" max="3324" width="9.140625" style="73"/>
    <col min="3325" max="3325" width="13.7109375" style="73" customWidth="1"/>
    <col min="3326" max="3559" width="9.140625" style="73"/>
    <col min="3560" max="3560" width="10.140625" style="73" customWidth="1"/>
    <col min="3561" max="3561" width="43.85546875" style="73" customWidth="1"/>
    <col min="3562" max="3563" width="16.28515625" style="73" customWidth="1"/>
    <col min="3564" max="3564" width="17.7109375" style="73" customWidth="1"/>
    <col min="3565" max="3565" width="17.5703125" style="73" customWidth="1"/>
    <col min="3566" max="3566" width="16.28515625" style="73" customWidth="1"/>
    <col min="3567" max="3572" width="0" style="73" hidden="1" customWidth="1"/>
    <col min="3573" max="3573" width="17.42578125" style="73" customWidth="1"/>
    <col min="3574" max="3574" width="12.5703125" style="73" customWidth="1"/>
    <col min="3575" max="3576" width="9.140625" style="73"/>
    <col min="3577" max="3577" width="16.5703125" style="73" customWidth="1"/>
    <col min="3578" max="3578" width="18" style="73" customWidth="1"/>
    <col min="3579" max="3580" width="9.140625" style="73"/>
    <col min="3581" max="3581" width="13.7109375" style="73" customWidth="1"/>
    <col min="3582" max="3815" width="9.140625" style="73"/>
    <col min="3816" max="3816" width="10.140625" style="73" customWidth="1"/>
    <col min="3817" max="3817" width="43.85546875" style="73" customWidth="1"/>
    <col min="3818" max="3819" width="16.28515625" style="73" customWidth="1"/>
    <col min="3820" max="3820" width="17.7109375" style="73" customWidth="1"/>
    <col min="3821" max="3821" width="17.5703125" style="73" customWidth="1"/>
    <col min="3822" max="3822" width="16.28515625" style="73" customWidth="1"/>
    <col min="3823" max="3828" width="0" style="73" hidden="1" customWidth="1"/>
    <col min="3829" max="3829" width="17.42578125" style="73" customWidth="1"/>
    <col min="3830" max="3830" width="12.5703125" style="73" customWidth="1"/>
    <col min="3831" max="3832" width="9.140625" style="73"/>
    <col min="3833" max="3833" width="16.5703125" style="73" customWidth="1"/>
    <col min="3834" max="3834" width="18" style="73" customWidth="1"/>
    <col min="3835" max="3836" width="9.140625" style="73"/>
    <col min="3837" max="3837" width="13.7109375" style="73" customWidth="1"/>
    <col min="3838" max="4071" width="9.140625" style="73"/>
    <col min="4072" max="4072" width="10.140625" style="73" customWidth="1"/>
    <col min="4073" max="4073" width="43.85546875" style="73" customWidth="1"/>
    <col min="4074" max="4075" width="16.28515625" style="73" customWidth="1"/>
    <col min="4076" max="4076" width="17.7109375" style="73" customWidth="1"/>
    <col min="4077" max="4077" width="17.5703125" style="73" customWidth="1"/>
    <col min="4078" max="4078" width="16.28515625" style="73" customWidth="1"/>
    <col min="4079" max="4084" width="0" style="73" hidden="1" customWidth="1"/>
    <col min="4085" max="4085" width="17.42578125" style="73" customWidth="1"/>
    <col min="4086" max="4086" width="12.5703125" style="73" customWidth="1"/>
    <col min="4087" max="4088" width="9.140625" style="73"/>
    <col min="4089" max="4089" width="16.5703125" style="73" customWidth="1"/>
    <col min="4090" max="4090" width="18" style="73" customWidth="1"/>
    <col min="4091" max="4092" width="9.140625" style="73"/>
    <col min="4093" max="4093" width="13.7109375" style="73" customWidth="1"/>
    <col min="4094" max="4327" width="9.140625" style="73"/>
    <col min="4328" max="4328" width="10.140625" style="73" customWidth="1"/>
    <col min="4329" max="4329" width="43.85546875" style="73" customWidth="1"/>
    <col min="4330" max="4331" width="16.28515625" style="73" customWidth="1"/>
    <col min="4332" max="4332" width="17.7109375" style="73" customWidth="1"/>
    <col min="4333" max="4333" width="17.5703125" style="73" customWidth="1"/>
    <col min="4334" max="4334" width="16.28515625" style="73" customWidth="1"/>
    <col min="4335" max="4340" width="0" style="73" hidden="1" customWidth="1"/>
    <col min="4341" max="4341" width="17.42578125" style="73" customWidth="1"/>
    <col min="4342" max="4342" width="12.5703125" style="73" customWidth="1"/>
    <col min="4343" max="4344" width="9.140625" style="73"/>
    <col min="4345" max="4345" width="16.5703125" style="73" customWidth="1"/>
    <col min="4346" max="4346" width="18" style="73" customWidth="1"/>
    <col min="4347" max="4348" width="9.140625" style="73"/>
    <col min="4349" max="4349" width="13.7109375" style="73" customWidth="1"/>
    <col min="4350" max="4583" width="9.140625" style="73"/>
    <col min="4584" max="4584" width="10.140625" style="73" customWidth="1"/>
    <col min="4585" max="4585" width="43.85546875" style="73" customWidth="1"/>
    <col min="4586" max="4587" width="16.28515625" style="73" customWidth="1"/>
    <col min="4588" max="4588" width="17.7109375" style="73" customWidth="1"/>
    <col min="4589" max="4589" width="17.5703125" style="73" customWidth="1"/>
    <col min="4590" max="4590" width="16.28515625" style="73" customWidth="1"/>
    <col min="4591" max="4596" width="0" style="73" hidden="1" customWidth="1"/>
    <col min="4597" max="4597" width="17.42578125" style="73" customWidth="1"/>
    <col min="4598" max="4598" width="12.5703125" style="73" customWidth="1"/>
    <col min="4599" max="4600" width="9.140625" style="73"/>
    <col min="4601" max="4601" width="16.5703125" style="73" customWidth="1"/>
    <col min="4602" max="4602" width="18" style="73" customWidth="1"/>
    <col min="4603" max="4604" width="9.140625" style="73"/>
    <col min="4605" max="4605" width="13.7109375" style="73" customWidth="1"/>
    <col min="4606" max="4839" width="9.140625" style="73"/>
    <col min="4840" max="4840" width="10.140625" style="73" customWidth="1"/>
    <col min="4841" max="4841" width="43.85546875" style="73" customWidth="1"/>
    <col min="4842" max="4843" width="16.28515625" style="73" customWidth="1"/>
    <col min="4844" max="4844" width="17.7109375" style="73" customWidth="1"/>
    <col min="4845" max="4845" width="17.5703125" style="73" customWidth="1"/>
    <col min="4846" max="4846" width="16.28515625" style="73" customWidth="1"/>
    <col min="4847" max="4852" width="0" style="73" hidden="1" customWidth="1"/>
    <col min="4853" max="4853" width="17.42578125" style="73" customWidth="1"/>
    <col min="4854" max="4854" width="12.5703125" style="73" customWidth="1"/>
    <col min="4855" max="4856" width="9.140625" style="73"/>
    <col min="4857" max="4857" width="16.5703125" style="73" customWidth="1"/>
    <col min="4858" max="4858" width="18" style="73" customWidth="1"/>
    <col min="4859" max="4860" width="9.140625" style="73"/>
    <col min="4861" max="4861" width="13.7109375" style="73" customWidth="1"/>
    <col min="4862" max="5095" width="9.140625" style="73"/>
    <col min="5096" max="5096" width="10.140625" style="73" customWidth="1"/>
    <col min="5097" max="5097" width="43.85546875" style="73" customWidth="1"/>
    <col min="5098" max="5099" width="16.28515625" style="73" customWidth="1"/>
    <col min="5100" max="5100" width="17.7109375" style="73" customWidth="1"/>
    <col min="5101" max="5101" width="17.5703125" style="73" customWidth="1"/>
    <col min="5102" max="5102" width="16.28515625" style="73" customWidth="1"/>
    <col min="5103" max="5108" width="0" style="73" hidden="1" customWidth="1"/>
    <col min="5109" max="5109" width="17.42578125" style="73" customWidth="1"/>
    <col min="5110" max="5110" width="12.5703125" style="73" customWidth="1"/>
    <col min="5111" max="5112" width="9.140625" style="73"/>
    <col min="5113" max="5113" width="16.5703125" style="73" customWidth="1"/>
    <col min="5114" max="5114" width="18" style="73" customWidth="1"/>
    <col min="5115" max="5116" width="9.140625" style="73"/>
    <col min="5117" max="5117" width="13.7109375" style="73" customWidth="1"/>
    <col min="5118" max="5351" width="9.140625" style="73"/>
    <col min="5352" max="5352" width="10.140625" style="73" customWidth="1"/>
    <col min="5353" max="5353" width="43.85546875" style="73" customWidth="1"/>
    <col min="5354" max="5355" width="16.28515625" style="73" customWidth="1"/>
    <col min="5356" max="5356" width="17.7109375" style="73" customWidth="1"/>
    <col min="5357" max="5357" width="17.5703125" style="73" customWidth="1"/>
    <col min="5358" max="5358" width="16.28515625" style="73" customWidth="1"/>
    <col min="5359" max="5364" width="0" style="73" hidden="1" customWidth="1"/>
    <col min="5365" max="5365" width="17.42578125" style="73" customWidth="1"/>
    <col min="5366" max="5366" width="12.5703125" style="73" customWidth="1"/>
    <col min="5367" max="5368" width="9.140625" style="73"/>
    <col min="5369" max="5369" width="16.5703125" style="73" customWidth="1"/>
    <col min="5370" max="5370" width="18" style="73" customWidth="1"/>
    <col min="5371" max="5372" width="9.140625" style="73"/>
    <col min="5373" max="5373" width="13.7109375" style="73" customWidth="1"/>
    <col min="5374" max="5607" width="9.140625" style="73"/>
    <col min="5608" max="5608" width="10.140625" style="73" customWidth="1"/>
    <col min="5609" max="5609" width="43.85546875" style="73" customWidth="1"/>
    <col min="5610" max="5611" width="16.28515625" style="73" customWidth="1"/>
    <col min="5612" max="5612" width="17.7109375" style="73" customWidth="1"/>
    <col min="5613" max="5613" width="17.5703125" style="73" customWidth="1"/>
    <col min="5614" max="5614" width="16.28515625" style="73" customWidth="1"/>
    <col min="5615" max="5620" width="0" style="73" hidden="1" customWidth="1"/>
    <col min="5621" max="5621" width="17.42578125" style="73" customWidth="1"/>
    <col min="5622" max="5622" width="12.5703125" style="73" customWidth="1"/>
    <col min="5623" max="5624" width="9.140625" style="73"/>
    <col min="5625" max="5625" width="16.5703125" style="73" customWidth="1"/>
    <col min="5626" max="5626" width="18" style="73" customWidth="1"/>
    <col min="5627" max="5628" width="9.140625" style="73"/>
    <col min="5629" max="5629" width="13.7109375" style="73" customWidth="1"/>
    <col min="5630" max="5863" width="9.140625" style="73"/>
    <col min="5864" max="5864" width="10.140625" style="73" customWidth="1"/>
    <col min="5865" max="5865" width="43.85546875" style="73" customWidth="1"/>
    <col min="5866" max="5867" width="16.28515625" style="73" customWidth="1"/>
    <col min="5868" max="5868" width="17.7109375" style="73" customWidth="1"/>
    <col min="5869" max="5869" width="17.5703125" style="73" customWidth="1"/>
    <col min="5870" max="5870" width="16.28515625" style="73" customWidth="1"/>
    <col min="5871" max="5876" width="0" style="73" hidden="1" customWidth="1"/>
    <col min="5877" max="5877" width="17.42578125" style="73" customWidth="1"/>
    <col min="5878" max="5878" width="12.5703125" style="73" customWidth="1"/>
    <col min="5879" max="5880" width="9.140625" style="73"/>
    <col min="5881" max="5881" width="16.5703125" style="73" customWidth="1"/>
    <col min="5882" max="5882" width="18" style="73" customWidth="1"/>
    <col min="5883" max="5884" width="9.140625" style="73"/>
    <col min="5885" max="5885" width="13.7109375" style="73" customWidth="1"/>
    <col min="5886" max="6119" width="9.140625" style="73"/>
    <col min="6120" max="6120" width="10.140625" style="73" customWidth="1"/>
    <col min="6121" max="6121" width="43.85546875" style="73" customWidth="1"/>
    <col min="6122" max="6123" width="16.28515625" style="73" customWidth="1"/>
    <col min="6124" max="6124" width="17.7109375" style="73" customWidth="1"/>
    <col min="6125" max="6125" width="17.5703125" style="73" customWidth="1"/>
    <col min="6126" max="6126" width="16.28515625" style="73" customWidth="1"/>
    <col min="6127" max="6132" width="0" style="73" hidden="1" customWidth="1"/>
    <col min="6133" max="6133" width="17.42578125" style="73" customWidth="1"/>
    <col min="6134" max="6134" width="12.5703125" style="73" customWidth="1"/>
    <col min="6135" max="6136" width="9.140625" style="73"/>
    <col min="6137" max="6137" width="16.5703125" style="73" customWidth="1"/>
    <col min="6138" max="6138" width="18" style="73" customWidth="1"/>
    <col min="6139" max="6140" width="9.140625" style="73"/>
    <col min="6141" max="6141" width="13.7109375" style="73" customWidth="1"/>
    <col min="6142" max="6375" width="9.140625" style="73"/>
    <col min="6376" max="6376" width="10.140625" style="73" customWidth="1"/>
    <col min="6377" max="6377" width="43.85546875" style="73" customWidth="1"/>
    <col min="6378" max="6379" width="16.28515625" style="73" customWidth="1"/>
    <col min="6380" max="6380" width="17.7109375" style="73" customWidth="1"/>
    <col min="6381" max="6381" width="17.5703125" style="73" customWidth="1"/>
    <col min="6382" max="6382" width="16.28515625" style="73" customWidth="1"/>
    <col min="6383" max="6388" width="0" style="73" hidden="1" customWidth="1"/>
    <col min="6389" max="6389" width="17.42578125" style="73" customWidth="1"/>
    <col min="6390" max="6390" width="12.5703125" style="73" customWidth="1"/>
    <col min="6391" max="6392" width="9.140625" style="73"/>
    <col min="6393" max="6393" width="16.5703125" style="73" customWidth="1"/>
    <col min="6394" max="6394" width="18" style="73" customWidth="1"/>
    <col min="6395" max="6396" width="9.140625" style="73"/>
    <col min="6397" max="6397" width="13.7109375" style="73" customWidth="1"/>
    <col min="6398" max="6631" width="9.140625" style="73"/>
    <col min="6632" max="6632" width="10.140625" style="73" customWidth="1"/>
    <col min="6633" max="6633" width="43.85546875" style="73" customWidth="1"/>
    <col min="6634" max="6635" width="16.28515625" style="73" customWidth="1"/>
    <col min="6636" max="6636" width="17.7109375" style="73" customWidth="1"/>
    <col min="6637" max="6637" width="17.5703125" style="73" customWidth="1"/>
    <col min="6638" max="6638" width="16.28515625" style="73" customWidth="1"/>
    <col min="6639" max="6644" width="0" style="73" hidden="1" customWidth="1"/>
    <col min="6645" max="6645" width="17.42578125" style="73" customWidth="1"/>
    <col min="6646" max="6646" width="12.5703125" style="73" customWidth="1"/>
    <col min="6647" max="6648" width="9.140625" style="73"/>
    <col min="6649" max="6649" width="16.5703125" style="73" customWidth="1"/>
    <col min="6650" max="6650" width="18" style="73" customWidth="1"/>
    <col min="6651" max="6652" width="9.140625" style="73"/>
    <col min="6653" max="6653" width="13.7109375" style="73" customWidth="1"/>
    <col min="6654" max="6887" width="9.140625" style="73"/>
    <col min="6888" max="6888" width="10.140625" style="73" customWidth="1"/>
    <col min="6889" max="6889" width="43.85546875" style="73" customWidth="1"/>
    <col min="6890" max="6891" width="16.28515625" style="73" customWidth="1"/>
    <col min="6892" max="6892" width="17.7109375" style="73" customWidth="1"/>
    <col min="6893" max="6893" width="17.5703125" style="73" customWidth="1"/>
    <col min="6894" max="6894" width="16.28515625" style="73" customWidth="1"/>
    <col min="6895" max="6900" width="0" style="73" hidden="1" customWidth="1"/>
    <col min="6901" max="6901" width="17.42578125" style="73" customWidth="1"/>
    <col min="6902" max="6902" width="12.5703125" style="73" customWidth="1"/>
    <col min="6903" max="6904" width="9.140625" style="73"/>
    <col min="6905" max="6905" width="16.5703125" style="73" customWidth="1"/>
    <col min="6906" max="6906" width="18" style="73" customWidth="1"/>
    <col min="6907" max="6908" width="9.140625" style="73"/>
    <col min="6909" max="6909" width="13.7109375" style="73" customWidth="1"/>
    <col min="6910" max="7143" width="9.140625" style="73"/>
    <col min="7144" max="7144" width="10.140625" style="73" customWidth="1"/>
    <col min="7145" max="7145" width="43.85546875" style="73" customWidth="1"/>
    <col min="7146" max="7147" width="16.28515625" style="73" customWidth="1"/>
    <col min="7148" max="7148" width="17.7109375" style="73" customWidth="1"/>
    <col min="7149" max="7149" width="17.5703125" style="73" customWidth="1"/>
    <col min="7150" max="7150" width="16.28515625" style="73" customWidth="1"/>
    <col min="7151" max="7156" width="0" style="73" hidden="1" customWidth="1"/>
    <col min="7157" max="7157" width="17.42578125" style="73" customWidth="1"/>
    <col min="7158" max="7158" width="12.5703125" style="73" customWidth="1"/>
    <col min="7159" max="7160" width="9.140625" style="73"/>
    <col min="7161" max="7161" width="16.5703125" style="73" customWidth="1"/>
    <col min="7162" max="7162" width="18" style="73" customWidth="1"/>
    <col min="7163" max="7164" width="9.140625" style="73"/>
    <col min="7165" max="7165" width="13.7109375" style="73" customWidth="1"/>
    <col min="7166" max="7399" width="9.140625" style="73"/>
    <col min="7400" max="7400" width="10.140625" style="73" customWidth="1"/>
    <col min="7401" max="7401" width="43.85546875" style="73" customWidth="1"/>
    <col min="7402" max="7403" width="16.28515625" style="73" customWidth="1"/>
    <col min="7404" max="7404" width="17.7109375" style="73" customWidth="1"/>
    <col min="7405" max="7405" width="17.5703125" style="73" customWidth="1"/>
    <col min="7406" max="7406" width="16.28515625" style="73" customWidth="1"/>
    <col min="7407" max="7412" width="0" style="73" hidden="1" customWidth="1"/>
    <col min="7413" max="7413" width="17.42578125" style="73" customWidth="1"/>
    <col min="7414" max="7414" width="12.5703125" style="73" customWidth="1"/>
    <col min="7415" max="7416" width="9.140625" style="73"/>
    <col min="7417" max="7417" width="16.5703125" style="73" customWidth="1"/>
    <col min="7418" max="7418" width="18" style="73" customWidth="1"/>
    <col min="7419" max="7420" width="9.140625" style="73"/>
    <col min="7421" max="7421" width="13.7109375" style="73" customWidth="1"/>
    <col min="7422" max="7655" width="9.140625" style="73"/>
    <col min="7656" max="7656" width="10.140625" style="73" customWidth="1"/>
    <col min="7657" max="7657" width="43.85546875" style="73" customWidth="1"/>
    <col min="7658" max="7659" width="16.28515625" style="73" customWidth="1"/>
    <col min="7660" max="7660" width="17.7109375" style="73" customWidth="1"/>
    <col min="7661" max="7661" width="17.5703125" style="73" customWidth="1"/>
    <col min="7662" max="7662" width="16.28515625" style="73" customWidth="1"/>
    <col min="7663" max="7668" width="0" style="73" hidden="1" customWidth="1"/>
    <col min="7669" max="7669" width="17.42578125" style="73" customWidth="1"/>
    <col min="7670" max="7670" width="12.5703125" style="73" customWidth="1"/>
    <col min="7671" max="7672" width="9.140625" style="73"/>
    <col min="7673" max="7673" width="16.5703125" style="73" customWidth="1"/>
    <col min="7674" max="7674" width="18" style="73" customWidth="1"/>
    <col min="7675" max="7676" width="9.140625" style="73"/>
    <col min="7677" max="7677" width="13.7109375" style="73" customWidth="1"/>
    <col min="7678" max="7911" width="9.140625" style="73"/>
    <col min="7912" max="7912" width="10.140625" style="73" customWidth="1"/>
    <col min="7913" max="7913" width="43.85546875" style="73" customWidth="1"/>
    <col min="7914" max="7915" width="16.28515625" style="73" customWidth="1"/>
    <col min="7916" max="7916" width="17.7109375" style="73" customWidth="1"/>
    <col min="7917" max="7917" width="17.5703125" style="73" customWidth="1"/>
    <col min="7918" max="7918" width="16.28515625" style="73" customWidth="1"/>
    <col min="7919" max="7924" width="0" style="73" hidden="1" customWidth="1"/>
    <col min="7925" max="7925" width="17.42578125" style="73" customWidth="1"/>
    <col min="7926" max="7926" width="12.5703125" style="73" customWidth="1"/>
    <col min="7927" max="7928" width="9.140625" style="73"/>
    <col min="7929" max="7929" width="16.5703125" style="73" customWidth="1"/>
    <col min="7930" max="7930" width="18" style="73" customWidth="1"/>
    <col min="7931" max="7932" width="9.140625" style="73"/>
    <col min="7933" max="7933" width="13.7109375" style="73" customWidth="1"/>
    <col min="7934" max="8167" width="9.140625" style="73"/>
    <col min="8168" max="8168" width="10.140625" style="73" customWidth="1"/>
    <col min="8169" max="8169" width="43.85546875" style="73" customWidth="1"/>
    <col min="8170" max="8171" width="16.28515625" style="73" customWidth="1"/>
    <col min="8172" max="8172" width="17.7109375" style="73" customWidth="1"/>
    <col min="8173" max="8173" width="17.5703125" style="73" customWidth="1"/>
    <col min="8174" max="8174" width="16.28515625" style="73" customWidth="1"/>
    <col min="8175" max="8180" width="0" style="73" hidden="1" customWidth="1"/>
    <col min="8181" max="8181" width="17.42578125" style="73" customWidth="1"/>
    <col min="8182" max="8182" width="12.5703125" style="73" customWidth="1"/>
    <col min="8183" max="8184" width="9.140625" style="73"/>
    <col min="8185" max="8185" width="16.5703125" style="73" customWidth="1"/>
    <col min="8186" max="8186" width="18" style="73" customWidth="1"/>
    <col min="8187" max="8188" width="9.140625" style="73"/>
    <col min="8189" max="8189" width="13.7109375" style="73" customWidth="1"/>
    <col min="8190" max="8423" width="9.140625" style="73"/>
    <col min="8424" max="8424" width="10.140625" style="73" customWidth="1"/>
    <col min="8425" max="8425" width="43.85546875" style="73" customWidth="1"/>
    <col min="8426" max="8427" width="16.28515625" style="73" customWidth="1"/>
    <col min="8428" max="8428" width="17.7109375" style="73" customWidth="1"/>
    <col min="8429" max="8429" width="17.5703125" style="73" customWidth="1"/>
    <col min="8430" max="8430" width="16.28515625" style="73" customWidth="1"/>
    <col min="8431" max="8436" width="0" style="73" hidden="1" customWidth="1"/>
    <col min="8437" max="8437" width="17.42578125" style="73" customWidth="1"/>
    <col min="8438" max="8438" width="12.5703125" style="73" customWidth="1"/>
    <col min="8439" max="8440" width="9.140625" style="73"/>
    <col min="8441" max="8441" width="16.5703125" style="73" customWidth="1"/>
    <col min="8442" max="8442" width="18" style="73" customWidth="1"/>
    <col min="8443" max="8444" width="9.140625" style="73"/>
    <col min="8445" max="8445" width="13.7109375" style="73" customWidth="1"/>
    <col min="8446" max="8679" width="9.140625" style="73"/>
    <col min="8680" max="8680" width="10.140625" style="73" customWidth="1"/>
    <col min="8681" max="8681" width="43.85546875" style="73" customWidth="1"/>
    <col min="8682" max="8683" width="16.28515625" style="73" customWidth="1"/>
    <col min="8684" max="8684" width="17.7109375" style="73" customWidth="1"/>
    <col min="8685" max="8685" width="17.5703125" style="73" customWidth="1"/>
    <col min="8686" max="8686" width="16.28515625" style="73" customWidth="1"/>
    <col min="8687" max="8692" width="0" style="73" hidden="1" customWidth="1"/>
    <col min="8693" max="8693" width="17.42578125" style="73" customWidth="1"/>
    <col min="8694" max="8694" width="12.5703125" style="73" customWidth="1"/>
    <col min="8695" max="8696" width="9.140625" style="73"/>
    <col min="8697" max="8697" width="16.5703125" style="73" customWidth="1"/>
    <col min="8698" max="8698" width="18" style="73" customWidth="1"/>
    <col min="8699" max="8700" width="9.140625" style="73"/>
    <col min="8701" max="8701" width="13.7109375" style="73" customWidth="1"/>
    <col min="8702" max="8935" width="9.140625" style="73"/>
    <col min="8936" max="8936" width="10.140625" style="73" customWidth="1"/>
    <col min="8937" max="8937" width="43.85546875" style="73" customWidth="1"/>
    <col min="8938" max="8939" width="16.28515625" style="73" customWidth="1"/>
    <col min="8940" max="8940" width="17.7109375" style="73" customWidth="1"/>
    <col min="8941" max="8941" width="17.5703125" style="73" customWidth="1"/>
    <col min="8942" max="8942" width="16.28515625" style="73" customWidth="1"/>
    <col min="8943" max="8948" width="0" style="73" hidden="1" customWidth="1"/>
    <col min="8949" max="8949" width="17.42578125" style="73" customWidth="1"/>
    <col min="8950" max="8950" width="12.5703125" style="73" customWidth="1"/>
    <col min="8951" max="8952" width="9.140625" style="73"/>
    <col min="8953" max="8953" width="16.5703125" style="73" customWidth="1"/>
    <col min="8954" max="8954" width="18" style="73" customWidth="1"/>
    <col min="8955" max="8956" width="9.140625" style="73"/>
    <col min="8957" max="8957" width="13.7109375" style="73" customWidth="1"/>
    <col min="8958" max="9191" width="9.140625" style="73"/>
    <col min="9192" max="9192" width="10.140625" style="73" customWidth="1"/>
    <col min="9193" max="9193" width="43.85546875" style="73" customWidth="1"/>
    <col min="9194" max="9195" width="16.28515625" style="73" customWidth="1"/>
    <col min="9196" max="9196" width="17.7109375" style="73" customWidth="1"/>
    <col min="9197" max="9197" width="17.5703125" style="73" customWidth="1"/>
    <col min="9198" max="9198" width="16.28515625" style="73" customWidth="1"/>
    <col min="9199" max="9204" width="0" style="73" hidden="1" customWidth="1"/>
    <col min="9205" max="9205" width="17.42578125" style="73" customWidth="1"/>
    <col min="9206" max="9206" width="12.5703125" style="73" customWidth="1"/>
    <col min="9207" max="9208" width="9.140625" style="73"/>
    <col min="9209" max="9209" width="16.5703125" style="73" customWidth="1"/>
    <col min="9210" max="9210" width="18" style="73" customWidth="1"/>
    <col min="9211" max="9212" width="9.140625" style="73"/>
    <col min="9213" max="9213" width="13.7109375" style="73" customWidth="1"/>
    <col min="9214" max="9447" width="9.140625" style="73"/>
    <col min="9448" max="9448" width="10.140625" style="73" customWidth="1"/>
    <col min="9449" max="9449" width="43.85546875" style="73" customWidth="1"/>
    <col min="9450" max="9451" width="16.28515625" style="73" customWidth="1"/>
    <col min="9452" max="9452" width="17.7109375" style="73" customWidth="1"/>
    <col min="9453" max="9453" width="17.5703125" style="73" customWidth="1"/>
    <col min="9454" max="9454" width="16.28515625" style="73" customWidth="1"/>
    <col min="9455" max="9460" width="0" style="73" hidden="1" customWidth="1"/>
    <col min="9461" max="9461" width="17.42578125" style="73" customWidth="1"/>
    <col min="9462" max="9462" width="12.5703125" style="73" customWidth="1"/>
    <col min="9463" max="9464" width="9.140625" style="73"/>
    <col min="9465" max="9465" width="16.5703125" style="73" customWidth="1"/>
    <col min="9466" max="9466" width="18" style="73" customWidth="1"/>
    <col min="9467" max="9468" width="9.140625" style="73"/>
    <col min="9469" max="9469" width="13.7109375" style="73" customWidth="1"/>
    <col min="9470" max="9703" width="9.140625" style="73"/>
    <col min="9704" max="9704" width="10.140625" style="73" customWidth="1"/>
    <col min="9705" max="9705" width="43.85546875" style="73" customWidth="1"/>
    <col min="9706" max="9707" width="16.28515625" style="73" customWidth="1"/>
    <col min="9708" max="9708" width="17.7109375" style="73" customWidth="1"/>
    <col min="9709" max="9709" width="17.5703125" style="73" customWidth="1"/>
    <col min="9710" max="9710" width="16.28515625" style="73" customWidth="1"/>
    <col min="9711" max="9716" width="0" style="73" hidden="1" customWidth="1"/>
    <col min="9717" max="9717" width="17.42578125" style="73" customWidth="1"/>
    <col min="9718" max="9718" width="12.5703125" style="73" customWidth="1"/>
    <col min="9719" max="9720" width="9.140625" style="73"/>
    <col min="9721" max="9721" width="16.5703125" style="73" customWidth="1"/>
    <col min="9722" max="9722" width="18" style="73" customWidth="1"/>
    <col min="9723" max="9724" width="9.140625" style="73"/>
    <col min="9725" max="9725" width="13.7109375" style="73" customWidth="1"/>
    <col min="9726" max="9959" width="9.140625" style="73"/>
    <col min="9960" max="9960" width="10.140625" style="73" customWidth="1"/>
    <col min="9961" max="9961" width="43.85546875" style="73" customWidth="1"/>
    <col min="9962" max="9963" width="16.28515625" style="73" customWidth="1"/>
    <col min="9964" max="9964" width="17.7109375" style="73" customWidth="1"/>
    <col min="9965" max="9965" width="17.5703125" style="73" customWidth="1"/>
    <col min="9966" max="9966" width="16.28515625" style="73" customWidth="1"/>
    <col min="9967" max="9972" width="0" style="73" hidden="1" customWidth="1"/>
    <col min="9973" max="9973" width="17.42578125" style="73" customWidth="1"/>
    <col min="9974" max="9974" width="12.5703125" style="73" customWidth="1"/>
    <col min="9975" max="9976" width="9.140625" style="73"/>
    <col min="9977" max="9977" width="16.5703125" style="73" customWidth="1"/>
    <col min="9978" max="9978" width="18" style="73" customWidth="1"/>
    <col min="9979" max="9980" width="9.140625" style="73"/>
    <col min="9981" max="9981" width="13.7109375" style="73" customWidth="1"/>
    <col min="9982" max="10215" width="9.140625" style="73"/>
    <col min="10216" max="10216" width="10.140625" style="73" customWidth="1"/>
    <col min="10217" max="10217" width="43.85546875" style="73" customWidth="1"/>
    <col min="10218" max="10219" width="16.28515625" style="73" customWidth="1"/>
    <col min="10220" max="10220" width="17.7109375" style="73" customWidth="1"/>
    <col min="10221" max="10221" width="17.5703125" style="73" customWidth="1"/>
    <col min="10222" max="10222" width="16.28515625" style="73" customWidth="1"/>
    <col min="10223" max="10228" width="0" style="73" hidden="1" customWidth="1"/>
    <col min="10229" max="10229" width="17.42578125" style="73" customWidth="1"/>
    <col min="10230" max="10230" width="12.5703125" style="73" customWidth="1"/>
    <col min="10231" max="10232" width="9.140625" style="73"/>
    <col min="10233" max="10233" width="16.5703125" style="73" customWidth="1"/>
    <col min="10234" max="10234" width="18" style="73" customWidth="1"/>
    <col min="10235" max="10236" width="9.140625" style="73"/>
    <col min="10237" max="10237" width="13.7109375" style="73" customWidth="1"/>
    <col min="10238" max="10471" width="9.140625" style="73"/>
    <col min="10472" max="10472" width="10.140625" style="73" customWidth="1"/>
    <col min="10473" max="10473" width="43.85546875" style="73" customWidth="1"/>
    <col min="10474" max="10475" width="16.28515625" style="73" customWidth="1"/>
    <col min="10476" max="10476" width="17.7109375" style="73" customWidth="1"/>
    <col min="10477" max="10477" width="17.5703125" style="73" customWidth="1"/>
    <col min="10478" max="10478" width="16.28515625" style="73" customWidth="1"/>
    <col min="10479" max="10484" width="0" style="73" hidden="1" customWidth="1"/>
    <col min="10485" max="10485" width="17.42578125" style="73" customWidth="1"/>
    <col min="10486" max="10486" width="12.5703125" style="73" customWidth="1"/>
    <col min="10487" max="10488" width="9.140625" style="73"/>
    <col min="10489" max="10489" width="16.5703125" style="73" customWidth="1"/>
    <col min="10490" max="10490" width="18" style="73" customWidth="1"/>
    <col min="10491" max="10492" width="9.140625" style="73"/>
    <col min="10493" max="10493" width="13.7109375" style="73" customWidth="1"/>
    <col min="10494" max="10727" width="9.140625" style="73"/>
    <col min="10728" max="10728" width="10.140625" style="73" customWidth="1"/>
    <col min="10729" max="10729" width="43.85546875" style="73" customWidth="1"/>
    <col min="10730" max="10731" width="16.28515625" style="73" customWidth="1"/>
    <col min="10732" max="10732" width="17.7109375" style="73" customWidth="1"/>
    <col min="10733" max="10733" width="17.5703125" style="73" customWidth="1"/>
    <col min="10734" max="10734" width="16.28515625" style="73" customWidth="1"/>
    <col min="10735" max="10740" width="0" style="73" hidden="1" customWidth="1"/>
    <col min="10741" max="10741" width="17.42578125" style="73" customWidth="1"/>
    <col min="10742" max="10742" width="12.5703125" style="73" customWidth="1"/>
    <col min="10743" max="10744" width="9.140625" style="73"/>
    <col min="10745" max="10745" width="16.5703125" style="73" customWidth="1"/>
    <col min="10746" max="10746" width="18" style="73" customWidth="1"/>
    <col min="10747" max="10748" width="9.140625" style="73"/>
    <col min="10749" max="10749" width="13.7109375" style="73" customWidth="1"/>
    <col min="10750" max="10983" width="9.140625" style="73"/>
    <col min="10984" max="10984" width="10.140625" style="73" customWidth="1"/>
    <col min="10985" max="10985" width="43.85546875" style="73" customWidth="1"/>
    <col min="10986" max="10987" width="16.28515625" style="73" customWidth="1"/>
    <col min="10988" max="10988" width="17.7109375" style="73" customWidth="1"/>
    <col min="10989" max="10989" width="17.5703125" style="73" customWidth="1"/>
    <col min="10990" max="10990" width="16.28515625" style="73" customWidth="1"/>
    <col min="10991" max="10996" width="0" style="73" hidden="1" customWidth="1"/>
    <col min="10997" max="10997" width="17.42578125" style="73" customWidth="1"/>
    <col min="10998" max="10998" width="12.5703125" style="73" customWidth="1"/>
    <col min="10999" max="11000" width="9.140625" style="73"/>
    <col min="11001" max="11001" width="16.5703125" style="73" customWidth="1"/>
    <col min="11002" max="11002" width="18" style="73" customWidth="1"/>
    <col min="11003" max="11004" width="9.140625" style="73"/>
    <col min="11005" max="11005" width="13.7109375" style="73" customWidth="1"/>
    <col min="11006" max="11239" width="9.140625" style="73"/>
    <col min="11240" max="11240" width="10.140625" style="73" customWidth="1"/>
    <col min="11241" max="11241" width="43.85546875" style="73" customWidth="1"/>
    <col min="11242" max="11243" width="16.28515625" style="73" customWidth="1"/>
    <col min="11244" max="11244" width="17.7109375" style="73" customWidth="1"/>
    <col min="11245" max="11245" width="17.5703125" style="73" customWidth="1"/>
    <col min="11246" max="11246" width="16.28515625" style="73" customWidth="1"/>
    <col min="11247" max="11252" width="0" style="73" hidden="1" customWidth="1"/>
    <col min="11253" max="11253" width="17.42578125" style="73" customWidth="1"/>
    <col min="11254" max="11254" width="12.5703125" style="73" customWidth="1"/>
    <col min="11255" max="11256" width="9.140625" style="73"/>
    <col min="11257" max="11257" width="16.5703125" style="73" customWidth="1"/>
    <col min="11258" max="11258" width="18" style="73" customWidth="1"/>
    <col min="11259" max="11260" width="9.140625" style="73"/>
    <col min="11261" max="11261" width="13.7109375" style="73" customWidth="1"/>
    <col min="11262" max="11495" width="9.140625" style="73"/>
    <col min="11496" max="11496" width="10.140625" style="73" customWidth="1"/>
    <col min="11497" max="11497" width="43.85546875" style="73" customWidth="1"/>
    <col min="11498" max="11499" width="16.28515625" style="73" customWidth="1"/>
    <col min="11500" max="11500" width="17.7109375" style="73" customWidth="1"/>
    <col min="11501" max="11501" width="17.5703125" style="73" customWidth="1"/>
    <col min="11502" max="11502" width="16.28515625" style="73" customWidth="1"/>
    <col min="11503" max="11508" width="0" style="73" hidden="1" customWidth="1"/>
    <col min="11509" max="11509" width="17.42578125" style="73" customWidth="1"/>
    <col min="11510" max="11510" width="12.5703125" style="73" customWidth="1"/>
    <col min="11511" max="11512" width="9.140625" style="73"/>
    <col min="11513" max="11513" width="16.5703125" style="73" customWidth="1"/>
    <col min="11514" max="11514" width="18" style="73" customWidth="1"/>
    <col min="11515" max="11516" width="9.140625" style="73"/>
    <col min="11517" max="11517" width="13.7109375" style="73" customWidth="1"/>
    <col min="11518" max="11751" width="9.140625" style="73"/>
    <col min="11752" max="11752" width="10.140625" style="73" customWidth="1"/>
    <col min="11753" max="11753" width="43.85546875" style="73" customWidth="1"/>
    <col min="11754" max="11755" width="16.28515625" style="73" customWidth="1"/>
    <col min="11756" max="11756" width="17.7109375" style="73" customWidth="1"/>
    <col min="11757" max="11757" width="17.5703125" style="73" customWidth="1"/>
    <col min="11758" max="11758" width="16.28515625" style="73" customWidth="1"/>
    <col min="11759" max="11764" width="0" style="73" hidden="1" customWidth="1"/>
    <col min="11765" max="11765" width="17.42578125" style="73" customWidth="1"/>
    <col min="11766" max="11766" width="12.5703125" style="73" customWidth="1"/>
    <col min="11767" max="11768" width="9.140625" style="73"/>
    <col min="11769" max="11769" width="16.5703125" style="73" customWidth="1"/>
    <col min="11770" max="11770" width="18" style="73" customWidth="1"/>
    <col min="11771" max="11772" width="9.140625" style="73"/>
    <col min="11773" max="11773" width="13.7109375" style="73" customWidth="1"/>
    <col min="11774" max="12007" width="9.140625" style="73"/>
    <col min="12008" max="12008" width="10.140625" style="73" customWidth="1"/>
    <col min="12009" max="12009" width="43.85546875" style="73" customWidth="1"/>
    <col min="12010" max="12011" width="16.28515625" style="73" customWidth="1"/>
    <col min="12012" max="12012" width="17.7109375" style="73" customWidth="1"/>
    <col min="12013" max="12013" width="17.5703125" style="73" customWidth="1"/>
    <col min="12014" max="12014" width="16.28515625" style="73" customWidth="1"/>
    <col min="12015" max="12020" width="0" style="73" hidden="1" customWidth="1"/>
    <col min="12021" max="12021" width="17.42578125" style="73" customWidth="1"/>
    <col min="12022" max="12022" width="12.5703125" style="73" customWidth="1"/>
    <col min="12023" max="12024" width="9.140625" style="73"/>
    <col min="12025" max="12025" width="16.5703125" style="73" customWidth="1"/>
    <col min="12026" max="12026" width="18" style="73" customWidth="1"/>
    <col min="12027" max="12028" width="9.140625" style="73"/>
    <col min="12029" max="12029" width="13.7109375" style="73" customWidth="1"/>
    <col min="12030" max="12263" width="9.140625" style="73"/>
    <col min="12264" max="12264" width="10.140625" style="73" customWidth="1"/>
    <col min="12265" max="12265" width="43.85546875" style="73" customWidth="1"/>
    <col min="12266" max="12267" width="16.28515625" style="73" customWidth="1"/>
    <col min="12268" max="12268" width="17.7109375" style="73" customWidth="1"/>
    <col min="12269" max="12269" width="17.5703125" style="73" customWidth="1"/>
    <col min="12270" max="12270" width="16.28515625" style="73" customWidth="1"/>
    <col min="12271" max="12276" width="0" style="73" hidden="1" customWidth="1"/>
    <col min="12277" max="12277" width="17.42578125" style="73" customWidth="1"/>
    <col min="12278" max="12278" width="12.5703125" style="73" customWidth="1"/>
    <col min="12279" max="12280" width="9.140625" style="73"/>
    <col min="12281" max="12281" width="16.5703125" style="73" customWidth="1"/>
    <col min="12282" max="12282" width="18" style="73" customWidth="1"/>
    <col min="12283" max="12284" width="9.140625" style="73"/>
    <col min="12285" max="12285" width="13.7109375" style="73" customWidth="1"/>
    <col min="12286" max="12519" width="9.140625" style="73"/>
    <col min="12520" max="12520" width="10.140625" style="73" customWidth="1"/>
    <col min="12521" max="12521" width="43.85546875" style="73" customWidth="1"/>
    <col min="12522" max="12523" width="16.28515625" style="73" customWidth="1"/>
    <col min="12524" max="12524" width="17.7109375" style="73" customWidth="1"/>
    <col min="12525" max="12525" width="17.5703125" style="73" customWidth="1"/>
    <col min="12526" max="12526" width="16.28515625" style="73" customWidth="1"/>
    <col min="12527" max="12532" width="0" style="73" hidden="1" customWidth="1"/>
    <col min="12533" max="12533" width="17.42578125" style="73" customWidth="1"/>
    <col min="12534" max="12534" width="12.5703125" style="73" customWidth="1"/>
    <col min="12535" max="12536" width="9.140625" style="73"/>
    <col min="12537" max="12537" width="16.5703125" style="73" customWidth="1"/>
    <col min="12538" max="12538" width="18" style="73" customWidth="1"/>
    <col min="12539" max="12540" width="9.140625" style="73"/>
    <col min="12541" max="12541" width="13.7109375" style="73" customWidth="1"/>
    <col min="12542" max="12775" width="9.140625" style="73"/>
    <col min="12776" max="12776" width="10.140625" style="73" customWidth="1"/>
    <col min="12777" max="12777" width="43.85546875" style="73" customWidth="1"/>
    <col min="12778" max="12779" width="16.28515625" style="73" customWidth="1"/>
    <col min="12780" max="12780" width="17.7109375" style="73" customWidth="1"/>
    <col min="12781" max="12781" width="17.5703125" style="73" customWidth="1"/>
    <col min="12782" max="12782" width="16.28515625" style="73" customWidth="1"/>
    <col min="12783" max="12788" width="0" style="73" hidden="1" customWidth="1"/>
    <col min="12789" max="12789" width="17.42578125" style="73" customWidth="1"/>
    <col min="12790" max="12790" width="12.5703125" style="73" customWidth="1"/>
    <col min="12791" max="12792" width="9.140625" style="73"/>
    <col min="12793" max="12793" width="16.5703125" style="73" customWidth="1"/>
    <col min="12794" max="12794" width="18" style="73" customWidth="1"/>
    <col min="12795" max="12796" width="9.140625" style="73"/>
    <col min="12797" max="12797" width="13.7109375" style="73" customWidth="1"/>
    <col min="12798" max="13031" width="9.140625" style="73"/>
    <col min="13032" max="13032" width="10.140625" style="73" customWidth="1"/>
    <col min="13033" max="13033" width="43.85546875" style="73" customWidth="1"/>
    <col min="13034" max="13035" width="16.28515625" style="73" customWidth="1"/>
    <col min="13036" max="13036" width="17.7109375" style="73" customWidth="1"/>
    <col min="13037" max="13037" width="17.5703125" style="73" customWidth="1"/>
    <col min="13038" max="13038" width="16.28515625" style="73" customWidth="1"/>
    <col min="13039" max="13044" width="0" style="73" hidden="1" customWidth="1"/>
    <col min="13045" max="13045" width="17.42578125" style="73" customWidth="1"/>
    <col min="13046" max="13046" width="12.5703125" style="73" customWidth="1"/>
    <col min="13047" max="13048" width="9.140625" style="73"/>
    <col min="13049" max="13049" width="16.5703125" style="73" customWidth="1"/>
    <col min="13050" max="13050" width="18" style="73" customWidth="1"/>
    <col min="13051" max="13052" width="9.140625" style="73"/>
    <col min="13053" max="13053" width="13.7109375" style="73" customWidth="1"/>
    <col min="13054" max="13287" width="9.140625" style="73"/>
    <col min="13288" max="13288" width="10.140625" style="73" customWidth="1"/>
    <col min="13289" max="13289" width="43.85546875" style="73" customWidth="1"/>
    <col min="13290" max="13291" width="16.28515625" style="73" customWidth="1"/>
    <col min="13292" max="13292" width="17.7109375" style="73" customWidth="1"/>
    <col min="13293" max="13293" width="17.5703125" style="73" customWidth="1"/>
    <col min="13294" max="13294" width="16.28515625" style="73" customWidth="1"/>
    <col min="13295" max="13300" width="0" style="73" hidden="1" customWidth="1"/>
    <col min="13301" max="13301" width="17.42578125" style="73" customWidth="1"/>
    <col min="13302" max="13302" width="12.5703125" style="73" customWidth="1"/>
    <col min="13303" max="13304" width="9.140625" style="73"/>
    <col min="13305" max="13305" width="16.5703125" style="73" customWidth="1"/>
    <col min="13306" max="13306" width="18" style="73" customWidth="1"/>
    <col min="13307" max="13308" width="9.140625" style="73"/>
    <col min="13309" max="13309" width="13.7109375" style="73" customWidth="1"/>
    <col min="13310" max="13543" width="9.140625" style="73"/>
    <col min="13544" max="13544" width="10.140625" style="73" customWidth="1"/>
    <col min="13545" max="13545" width="43.85546875" style="73" customWidth="1"/>
    <col min="13546" max="13547" width="16.28515625" style="73" customWidth="1"/>
    <col min="13548" max="13548" width="17.7109375" style="73" customWidth="1"/>
    <col min="13549" max="13549" width="17.5703125" style="73" customWidth="1"/>
    <col min="13550" max="13550" width="16.28515625" style="73" customWidth="1"/>
    <col min="13551" max="13556" width="0" style="73" hidden="1" customWidth="1"/>
    <col min="13557" max="13557" width="17.42578125" style="73" customWidth="1"/>
    <col min="13558" max="13558" width="12.5703125" style="73" customWidth="1"/>
    <col min="13559" max="13560" width="9.140625" style="73"/>
    <col min="13561" max="13561" width="16.5703125" style="73" customWidth="1"/>
    <col min="13562" max="13562" width="18" style="73" customWidth="1"/>
    <col min="13563" max="13564" width="9.140625" style="73"/>
    <col min="13565" max="13565" width="13.7109375" style="73" customWidth="1"/>
    <col min="13566" max="13799" width="9.140625" style="73"/>
    <col min="13800" max="13800" width="10.140625" style="73" customWidth="1"/>
    <col min="13801" max="13801" width="43.85546875" style="73" customWidth="1"/>
    <col min="13802" max="13803" width="16.28515625" style="73" customWidth="1"/>
    <col min="13804" max="13804" width="17.7109375" style="73" customWidth="1"/>
    <col min="13805" max="13805" width="17.5703125" style="73" customWidth="1"/>
    <col min="13806" max="13806" width="16.28515625" style="73" customWidth="1"/>
    <col min="13807" max="13812" width="0" style="73" hidden="1" customWidth="1"/>
    <col min="13813" max="13813" width="17.42578125" style="73" customWidth="1"/>
    <col min="13814" max="13814" width="12.5703125" style="73" customWidth="1"/>
    <col min="13815" max="13816" width="9.140625" style="73"/>
    <col min="13817" max="13817" width="16.5703125" style="73" customWidth="1"/>
    <col min="13818" max="13818" width="18" style="73" customWidth="1"/>
    <col min="13819" max="13820" width="9.140625" style="73"/>
    <col min="13821" max="13821" width="13.7109375" style="73" customWidth="1"/>
    <col min="13822" max="14055" width="9.140625" style="73"/>
    <col min="14056" max="14056" width="10.140625" style="73" customWidth="1"/>
    <col min="14057" max="14057" width="43.85546875" style="73" customWidth="1"/>
    <col min="14058" max="14059" width="16.28515625" style="73" customWidth="1"/>
    <col min="14060" max="14060" width="17.7109375" style="73" customWidth="1"/>
    <col min="14061" max="14061" width="17.5703125" style="73" customWidth="1"/>
    <col min="14062" max="14062" width="16.28515625" style="73" customWidth="1"/>
    <col min="14063" max="14068" width="0" style="73" hidden="1" customWidth="1"/>
    <col min="14069" max="14069" width="17.42578125" style="73" customWidth="1"/>
    <col min="14070" max="14070" width="12.5703125" style="73" customWidth="1"/>
    <col min="14071" max="14072" width="9.140625" style="73"/>
    <col min="14073" max="14073" width="16.5703125" style="73" customWidth="1"/>
    <col min="14074" max="14074" width="18" style="73" customWidth="1"/>
    <col min="14075" max="14076" width="9.140625" style="73"/>
    <col min="14077" max="14077" width="13.7109375" style="73" customWidth="1"/>
    <col min="14078" max="14311" width="9.140625" style="73"/>
    <col min="14312" max="14312" width="10.140625" style="73" customWidth="1"/>
    <col min="14313" max="14313" width="43.85546875" style="73" customWidth="1"/>
    <col min="14314" max="14315" width="16.28515625" style="73" customWidth="1"/>
    <col min="14316" max="14316" width="17.7109375" style="73" customWidth="1"/>
    <col min="14317" max="14317" width="17.5703125" style="73" customWidth="1"/>
    <col min="14318" max="14318" width="16.28515625" style="73" customWidth="1"/>
    <col min="14319" max="14324" width="0" style="73" hidden="1" customWidth="1"/>
    <col min="14325" max="14325" width="17.42578125" style="73" customWidth="1"/>
    <col min="14326" max="14326" width="12.5703125" style="73" customWidth="1"/>
    <col min="14327" max="14328" width="9.140625" style="73"/>
    <col min="14329" max="14329" width="16.5703125" style="73" customWidth="1"/>
    <col min="14330" max="14330" width="18" style="73" customWidth="1"/>
    <col min="14331" max="14332" width="9.140625" style="73"/>
    <col min="14333" max="14333" width="13.7109375" style="73" customWidth="1"/>
    <col min="14334" max="14567" width="9.140625" style="73"/>
    <col min="14568" max="14568" width="10.140625" style="73" customWidth="1"/>
    <col min="14569" max="14569" width="43.85546875" style="73" customWidth="1"/>
    <col min="14570" max="14571" width="16.28515625" style="73" customWidth="1"/>
    <col min="14572" max="14572" width="17.7109375" style="73" customWidth="1"/>
    <col min="14573" max="14573" width="17.5703125" style="73" customWidth="1"/>
    <col min="14574" max="14574" width="16.28515625" style="73" customWidth="1"/>
    <col min="14575" max="14580" width="0" style="73" hidden="1" customWidth="1"/>
    <col min="14581" max="14581" width="17.42578125" style="73" customWidth="1"/>
    <col min="14582" max="14582" width="12.5703125" style="73" customWidth="1"/>
    <col min="14583" max="14584" width="9.140625" style="73"/>
    <col min="14585" max="14585" width="16.5703125" style="73" customWidth="1"/>
    <col min="14586" max="14586" width="18" style="73" customWidth="1"/>
    <col min="14587" max="14588" width="9.140625" style="73"/>
    <col min="14589" max="14589" width="13.7109375" style="73" customWidth="1"/>
    <col min="14590" max="14823" width="9.140625" style="73"/>
    <col min="14824" max="14824" width="10.140625" style="73" customWidth="1"/>
    <col min="14825" max="14825" width="43.85546875" style="73" customWidth="1"/>
    <col min="14826" max="14827" width="16.28515625" style="73" customWidth="1"/>
    <col min="14828" max="14828" width="17.7109375" style="73" customWidth="1"/>
    <col min="14829" max="14829" width="17.5703125" style="73" customWidth="1"/>
    <col min="14830" max="14830" width="16.28515625" style="73" customWidth="1"/>
    <col min="14831" max="14836" width="0" style="73" hidden="1" customWidth="1"/>
    <col min="14837" max="14837" width="17.42578125" style="73" customWidth="1"/>
    <col min="14838" max="14838" width="12.5703125" style="73" customWidth="1"/>
    <col min="14839" max="14840" width="9.140625" style="73"/>
    <col min="14841" max="14841" width="16.5703125" style="73" customWidth="1"/>
    <col min="14842" max="14842" width="18" style="73" customWidth="1"/>
    <col min="14843" max="14844" width="9.140625" style="73"/>
    <col min="14845" max="14845" width="13.7109375" style="73" customWidth="1"/>
    <col min="14846" max="15079" width="9.140625" style="73"/>
    <col min="15080" max="15080" width="10.140625" style="73" customWidth="1"/>
    <col min="15081" max="15081" width="43.85546875" style="73" customWidth="1"/>
    <col min="15082" max="15083" width="16.28515625" style="73" customWidth="1"/>
    <col min="15084" max="15084" width="17.7109375" style="73" customWidth="1"/>
    <col min="15085" max="15085" width="17.5703125" style="73" customWidth="1"/>
    <col min="15086" max="15086" width="16.28515625" style="73" customWidth="1"/>
    <col min="15087" max="15092" width="0" style="73" hidden="1" customWidth="1"/>
    <col min="15093" max="15093" width="17.42578125" style="73" customWidth="1"/>
    <col min="15094" max="15094" width="12.5703125" style="73" customWidth="1"/>
    <col min="15095" max="15096" width="9.140625" style="73"/>
    <col min="15097" max="15097" width="16.5703125" style="73" customWidth="1"/>
    <col min="15098" max="15098" width="18" style="73" customWidth="1"/>
    <col min="15099" max="15100" width="9.140625" style="73"/>
    <col min="15101" max="15101" width="13.7109375" style="73" customWidth="1"/>
    <col min="15102" max="15335" width="9.140625" style="73"/>
    <col min="15336" max="15336" width="10.140625" style="73" customWidth="1"/>
    <col min="15337" max="15337" width="43.85546875" style="73" customWidth="1"/>
    <col min="15338" max="15339" width="16.28515625" style="73" customWidth="1"/>
    <col min="15340" max="15340" width="17.7109375" style="73" customWidth="1"/>
    <col min="15341" max="15341" width="17.5703125" style="73" customWidth="1"/>
    <col min="15342" max="15342" width="16.28515625" style="73" customWidth="1"/>
    <col min="15343" max="15348" width="0" style="73" hidden="1" customWidth="1"/>
    <col min="15349" max="15349" width="17.42578125" style="73" customWidth="1"/>
    <col min="15350" max="15350" width="12.5703125" style="73" customWidth="1"/>
    <col min="15351" max="15352" width="9.140625" style="73"/>
    <col min="15353" max="15353" width="16.5703125" style="73" customWidth="1"/>
    <col min="15354" max="15354" width="18" style="73" customWidth="1"/>
    <col min="15355" max="15356" width="9.140625" style="73"/>
    <col min="15357" max="15357" width="13.7109375" style="73" customWidth="1"/>
    <col min="15358" max="15591" width="9.140625" style="73"/>
    <col min="15592" max="15592" width="10.140625" style="73" customWidth="1"/>
    <col min="15593" max="15593" width="43.85546875" style="73" customWidth="1"/>
    <col min="15594" max="15595" width="16.28515625" style="73" customWidth="1"/>
    <col min="15596" max="15596" width="17.7109375" style="73" customWidth="1"/>
    <col min="15597" max="15597" width="17.5703125" style="73" customWidth="1"/>
    <col min="15598" max="15598" width="16.28515625" style="73" customWidth="1"/>
    <col min="15599" max="15604" width="0" style="73" hidden="1" customWidth="1"/>
    <col min="15605" max="15605" width="17.42578125" style="73" customWidth="1"/>
    <col min="15606" max="15606" width="12.5703125" style="73" customWidth="1"/>
    <col min="15607" max="15608" width="9.140625" style="73"/>
    <col min="15609" max="15609" width="16.5703125" style="73" customWidth="1"/>
    <col min="15610" max="15610" width="18" style="73" customWidth="1"/>
    <col min="15611" max="15612" width="9.140625" style="73"/>
    <col min="15613" max="15613" width="13.7109375" style="73" customWidth="1"/>
    <col min="15614" max="15847" width="9.140625" style="73"/>
    <col min="15848" max="15848" width="10.140625" style="73" customWidth="1"/>
    <col min="15849" max="15849" width="43.85546875" style="73" customWidth="1"/>
    <col min="15850" max="15851" width="16.28515625" style="73" customWidth="1"/>
    <col min="15852" max="15852" width="17.7109375" style="73" customWidth="1"/>
    <col min="15853" max="15853" width="17.5703125" style="73" customWidth="1"/>
    <col min="15854" max="15854" width="16.28515625" style="73" customWidth="1"/>
    <col min="15855" max="15860" width="0" style="73" hidden="1" customWidth="1"/>
    <col min="15861" max="15861" width="17.42578125" style="73" customWidth="1"/>
    <col min="15862" max="15862" width="12.5703125" style="73" customWidth="1"/>
    <col min="15863" max="15864" width="9.140625" style="73"/>
    <col min="15865" max="15865" width="16.5703125" style="73" customWidth="1"/>
    <col min="15866" max="15866" width="18" style="73" customWidth="1"/>
    <col min="15867" max="15868" width="9.140625" style="73"/>
    <col min="15869" max="15869" width="13.7109375" style="73" customWidth="1"/>
    <col min="15870" max="16103" width="9.140625" style="73"/>
    <col min="16104" max="16104" width="10.140625" style="73" customWidth="1"/>
    <col min="16105" max="16105" width="43.85546875" style="73" customWidth="1"/>
    <col min="16106" max="16107" width="16.28515625" style="73" customWidth="1"/>
    <col min="16108" max="16108" width="17.7109375" style="73" customWidth="1"/>
    <col min="16109" max="16109" width="17.5703125" style="73" customWidth="1"/>
    <col min="16110" max="16110" width="16.28515625" style="73" customWidth="1"/>
    <col min="16111" max="16116" width="0" style="73" hidden="1" customWidth="1"/>
    <col min="16117" max="16117" width="17.42578125" style="73" customWidth="1"/>
    <col min="16118" max="16118" width="12.5703125" style="73" customWidth="1"/>
    <col min="16119" max="16120" width="9.140625" style="73"/>
    <col min="16121" max="16121" width="16.5703125" style="73" customWidth="1"/>
    <col min="16122" max="16122" width="18" style="73" customWidth="1"/>
    <col min="16123" max="16124" width="9.140625" style="73"/>
    <col min="16125" max="16125" width="13.7109375" style="73" customWidth="1"/>
    <col min="16126" max="16384" width="9.140625" style="73"/>
  </cols>
  <sheetData>
    <row r="1" spans="2:7" s="35" customFormat="1" ht="12.75" x14ac:dyDescent="0.2">
      <c r="F1" s="35" t="s">
        <v>68</v>
      </c>
    </row>
    <row r="2" spans="2:7" s="35" customFormat="1" ht="12.75" x14ac:dyDescent="0.2">
      <c r="F2" s="35" t="s">
        <v>69</v>
      </c>
    </row>
    <row r="3" spans="2:7" s="35" customFormat="1" ht="12.75" x14ac:dyDescent="0.2">
      <c r="F3" s="35" t="s">
        <v>70</v>
      </c>
    </row>
    <row r="4" spans="2:7" s="35" customFormat="1" ht="12.75" x14ac:dyDescent="0.2">
      <c r="F4" s="35" t="s">
        <v>71</v>
      </c>
    </row>
    <row r="5" spans="2:7" s="35" customFormat="1" ht="12.75" x14ac:dyDescent="0.2">
      <c r="F5" s="35" t="s">
        <v>72</v>
      </c>
    </row>
    <row r="6" spans="2:7" s="35" customFormat="1" ht="12" customHeight="1" x14ac:dyDescent="0.2"/>
    <row r="7" spans="2:7" s="35" customFormat="1" ht="12.75" hidden="1" x14ac:dyDescent="0.2"/>
    <row r="8" spans="2:7" s="35" customFormat="1" ht="12.75" hidden="1" x14ac:dyDescent="0.2"/>
    <row r="9" spans="2:7" s="35" customFormat="1" ht="18.75" x14ac:dyDescent="0.2">
      <c r="B9" s="64" t="s">
        <v>73</v>
      </c>
    </row>
    <row r="10" spans="2:7" s="35" customFormat="1" ht="18.75" x14ac:dyDescent="0.2">
      <c r="B10" s="98" t="s">
        <v>74</v>
      </c>
      <c r="C10" s="98"/>
      <c r="D10" s="98"/>
      <c r="E10" s="98"/>
      <c r="F10" s="98"/>
      <c r="G10" s="98"/>
    </row>
    <row r="11" spans="2:7" s="35" customFormat="1" ht="18.75" x14ac:dyDescent="0.2">
      <c r="B11" s="98" t="s">
        <v>75</v>
      </c>
      <c r="C11" s="98"/>
      <c r="D11" s="98"/>
      <c r="E11" s="98"/>
      <c r="F11" s="98"/>
      <c r="G11" s="98"/>
    </row>
    <row r="12" spans="2:7" s="35" customFormat="1" ht="18.75" x14ac:dyDescent="0.2">
      <c r="B12" s="98" t="s">
        <v>76</v>
      </c>
      <c r="C12" s="98"/>
      <c r="D12" s="98"/>
      <c r="E12" s="98"/>
      <c r="F12" s="98"/>
      <c r="G12" s="98"/>
    </row>
    <row r="13" spans="2:7" s="35" customFormat="1" ht="18.75" x14ac:dyDescent="0.2">
      <c r="B13" s="98" t="s">
        <v>174</v>
      </c>
      <c r="C13" s="98"/>
      <c r="D13" s="98"/>
      <c r="E13" s="98"/>
      <c r="F13" s="98"/>
      <c r="G13" s="98"/>
    </row>
    <row r="14" spans="2:7" s="35" customFormat="1" ht="18.75" x14ac:dyDescent="0.2">
      <c r="B14" s="98" t="s">
        <v>175</v>
      </c>
      <c r="C14" s="98"/>
      <c r="D14" s="98"/>
      <c r="E14" s="98"/>
      <c r="F14" s="98"/>
      <c r="G14" s="98"/>
    </row>
    <row r="15" spans="2:7" s="35" customFormat="1" ht="12.75" x14ac:dyDescent="0.2"/>
    <row r="16" spans="2:7" s="35" customFormat="1" ht="12.75" x14ac:dyDescent="0.2">
      <c r="B16" s="35" t="s">
        <v>77</v>
      </c>
    </row>
    <row r="17" spans="1:7" s="35" customFormat="1" ht="12.75" hidden="1" x14ac:dyDescent="0.2">
      <c r="B17" s="35" t="s">
        <v>131</v>
      </c>
    </row>
    <row r="18" spans="1:7" s="35" customFormat="1" ht="12.75" hidden="1" x14ac:dyDescent="0.2">
      <c r="B18" s="35" t="s">
        <v>132</v>
      </c>
    </row>
    <row r="19" spans="1:7" s="35" customFormat="1" ht="12.75" hidden="1" x14ac:dyDescent="0.2">
      <c r="B19" s="35" t="s">
        <v>133</v>
      </c>
    </row>
    <row r="20" spans="1:7" s="35" customFormat="1" ht="12.75" x14ac:dyDescent="0.2"/>
    <row r="21" spans="1:7" s="35" customFormat="1" ht="114.75" x14ac:dyDescent="0.2">
      <c r="A21" s="65" t="s">
        <v>78</v>
      </c>
      <c r="B21" s="65" t="s">
        <v>176</v>
      </c>
      <c r="C21" s="65" t="s">
        <v>79</v>
      </c>
      <c r="D21" s="65" t="s">
        <v>80</v>
      </c>
      <c r="E21" s="65" t="s">
        <v>145</v>
      </c>
      <c r="F21" s="65" t="s">
        <v>177</v>
      </c>
      <c r="G21" s="65" t="s">
        <v>178</v>
      </c>
    </row>
    <row r="22" spans="1:7" s="35" customFormat="1" ht="12.75" x14ac:dyDescent="0.2">
      <c r="A22" s="27">
        <v>1</v>
      </c>
      <c r="B22" s="27">
        <v>2</v>
      </c>
      <c r="C22" s="27">
        <v>3</v>
      </c>
      <c r="D22" s="27">
        <v>4</v>
      </c>
      <c r="E22" s="27">
        <v>5</v>
      </c>
      <c r="F22" s="27">
        <v>6</v>
      </c>
      <c r="G22" s="27">
        <v>7</v>
      </c>
    </row>
    <row r="23" spans="1:7" s="35" customFormat="1" ht="12.75" x14ac:dyDescent="0.2">
      <c r="A23" s="28" t="s">
        <v>7</v>
      </c>
      <c r="B23" s="65" t="s">
        <v>81</v>
      </c>
      <c r="C23" s="27" t="s">
        <v>57</v>
      </c>
      <c r="D23" s="27" t="s">
        <v>57</v>
      </c>
      <c r="E23" s="27" t="s">
        <v>57</v>
      </c>
      <c r="F23" s="27" t="s">
        <v>57</v>
      </c>
      <c r="G23" s="27" t="s">
        <v>57</v>
      </c>
    </row>
    <row r="24" spans="1:7" s="35" customFormat="1" ht="25.5" x14ac:dyDescent="0.2">
      <c r="A24" s="28" t="s">
        <v>82</v>
      </c>
      <c r="B24" s="65" t="s">
        <v>83</v>
      </c>
      <c r="C24" s="27" t="s">
        <v>57</v>
      </c>
      <c r="D24" s="27" t="s">
        <v>57</v>
      </c>
      <c r="E24" s="27" t="s">
        <v>57</v>
      </c>
      <c r="F24" s="27" t="s">
        <v>57</v>
      </c>
      <c r="G24" s="27" t="s">
        <v>57</v>
      </c>
    </row>
    <row r="25" spans="1:7" s="35" customFormat="1" ht="25.5" x14ac:dyDescent="0.2">
      <c r="A25" s="28" t="s">
        <v>84</v>
      </c>
      <c r="B25" s="65" t="s">
        <v>85</v>
      </c>
      <c r="C25" s="27" t="s">
        <v>57</v>
      </c>
      <c r="D25" s="27" t="s">
        <v>57</v>
      </c>
      <c r="E25" s="27" t="s">
        <v>57</v>
      </c>
      <c r="F25" s="27" t="s">
        <v>57</v>
      </c>
      <c r="G25" s="27" t="s">
        <v>57</v>
      </c>
    </row>
    <row r="26" spans="1:7" s="35" customFormat="1" ht="25.5" x14ac:dyDescent="0.2">
      <c r="A26" s="28" t="s">
        <v>86</v>
      </c>
      <c r="B26" s="65" t="s">
        <v>87</v>
      </c>
      <c r="C26" s="27" t="s">
        <v>57</v>
      </c>
      <c r="D26" s="27" t="s">
        <v>57</v>
      </c>
      <c r="E26" s="27" t="s">
        <v>57</v>
      </c>
      <c r="F26" s="27" t="s">
        <v>57</v>
      </c>
      <c r="G26" s="27" t="s">
        <v>57</v>
      </c>
    </row>
    <row r="27" spans="1:7" s="35" customFormat="1" ht="89.25" x14ac:dyDescent="0.2">
      <c r="A27" s="28" t="s">
        <v>88</v>
      </c>
      <c r="B27" s="65" t="s">
        <v>89</v>
      </c>
      <c r="C27" s="27" t="s">
        <v>57</v>
      </c>
      <c r="D27" s="27" t="s">
        <v>57</v>
      </c>
      <c r="E27" s="27" t="s">
        <v>57</v>
      </c>
      <c r="F27" s="27" t="s">
        <v>57</v>
      </c>
      <c r="G27" s="27" t="s">
        <v>57</v>
      </c>
    </row>
    <row r="28" spans="1:7" s="35" customFormat="1" ht="25.5" x14ac:dyDescent="0.2">
      <c r="A28" s="28" t="s">
        <v>146</v>
      </c>
      <c r="B28" s="65" t="s">
        <v>147</v>
      </c>
      <c r="C28" s="27" t="s">
        <v>57</v>
      </c>
      <c r="D28" s="27" t="s">
        <v>57</v>
      </c>
      <c r="E28" s="27" t="s">
        <v>57</v>
      </c>
      <c r="F28" s="27" t="s">
        <v>57</v>
      </c>
      <c r="G28" s="27" t="s">
        <v>57</v>
      </c>
    </row>
    <row r="29" spans="1:7" s="35" customFormat="1" ht="44.25" customHeight="1" x14ac:dyDescent="0.2">
      <c r="A29" s="28" t="s">
        <v>148</v>
      </c>
      <c r="B29" s="65" t="s">
        <v>149</v>
      </c>
      <c r="C29" s="27" t="s">
        <v>57</v>
      </c>
      <c r="D29" s="27" t="s">
        <v>57</v>
      </c>
      <c r="E29" s="27" t="s">
        <v>57</v>
      </c>
      <c r="F29" s="27" t="s">
        <v>57</v>
      </c>
      <c r="G29" s="27" t="s">
        <v>57</v>
      </c>
    </row>
    <row r="30" spans="1:7" s="35" customFormat="1" ht="12.75" x14ac:dyDescent="0.2">
      <c r="A30" s="28" t="s">
        <v>8</v>
      </c>
      <c r="B30" s="65" t="s">
        <v>91</v>
      </c>
      <c r="C30" s="27"/>
      <c r="D30" s="27" t="s">
        <v>57</v>
      </c>
      <c r="E30" s="27">
        <f>E36+E37+E38+E39+E40+E41+E42+E43+E44+E45+E46+E47+E48+E49+E50+E51+E52+E53+E54+E55</f>
        <v>6655.2</v>
      </c>
      <c r="F30" s="27" t="s">
        <v>57</v>
      </c>
      <c r="G30" s="66">
        <f>G36+G37+G38+G39+G40+G41+G42+G43+G44+G45+G46+G47+G48+G49+G51+G50+G52+G53+G54+G55</f>
        <v>17149.774840000005</v>
      </c>
    </row>
    <row r="31" spans="1:7" s="35" customFormat="1" ht="63.75" x14ac:dyDescent="0.2">
      <c r="A31" s="28" t="s">
        <v>92</v>
      </c>
      <c r="B31" s="65" t="s">
        <v>179</v>
      </c>
      <c r="C31" s="27" t="s">
        <v>57</v>
      </c>
      <c r="D31" s="27" t="s">
        <v>57</v>
      </c>
      <c r="E31" s="27" t="s">
        <v>57</v>
      </c>
      <c r="F31" s="27" t="s">
        <v>57</v>
      </c>
      <c r="G31" s="27" t="s">
        <v>57</v>
      </c>
    </row>
    <row r="32" spans="1:7" s="35" customFormat="1" ht="12.75" x14ac:dyDescent="0.2">
      <c r="A32" s="28" t="s">
        <v>139</v>
      </c>
      <c r="B32" s="65" t="s">
        <v>93</v>
      </c>
      <c r="C32" s="27"/>
      <c r="D32" s="27" t="s">
        <v>57</v>
      </c>
      <c r="E32" s="27" t="s">
        <v>57</v>
      </c>
      <c r="F32" s="27" t="s">
        <v>57</v>
      </c>
      <c r="G32" s="27" t="s">
        <v>57</v>
      </c>
    </row>
    <row r="33" spans="1:7" s="35" customFormat="1" ht="25.5" x14ac:dyDescent="0.2">
      <c r="A33" s="28" t="s">
        <v>94</v>
      </c>
      <c r="B33" s="65" t="s">
        <v>95</v>
      </c>
      <c r="C33" s="27" t="s">
        <v>57</v>
      </c>
      <c r="D33" s="27" t="s">
        <v>57</v>
      </c>
      <c r="E33" s="27" t="s">
        <v>57</v>
      </c>
      <c r="F33" s="27" t="s">
        <v>57</v>
      </c>
      <c r="G33" s="27" t="s">
        <v>57</v>
      </c>
    </row>
    <row r="34" spans="1:7" s="35" customFormat="1" ht="127.5" x14ac:dyDescent="0.2">
      <c r="A34" s="28" t="s">
        <v>96</v>
      </c>
      <c r="B34" s="65" t="s">
        <v>180</v>
      </c>
      <c r="C34" s="67" t="s">
        <v>57</v>
      </c>
      <c r="D34" s="67" t="s">
        <v>57</v>
      </c>
      <c r="E34" s="67" t="s">
        <v>57</v>
      </c>
      <c r="F34" s="67" t="s">
        <v>57</v>
      </c>
      <c r="G34" s="67" t="s">
        <v>57</v>
      </c>
    </row>
    <row r="35" spans="1:7" s="35" customFormat="1" ht="51" x14ac:dyDescent="0.2">
      <c r="A35" s="28" t="s">
        <v>150</v>
      </c>
      <c r="B35" s="65" t="s">
        <v>151</v>
      </c>
      <c r="C35" s="67" t="s">
        <v>57</v>
      </c>
      <c r="D35" s="67" t="s">
        <v>57</v>
      </c>
      <c r="E35" s="67" t="s">
        <v>57</v>
      </c>
      <c r="F35" s="67" t="s">
        <v>57</v>
      </c>
      <c r="G35" s="67" t="s">
        <v>57</v>
      </c>
    </row>
    <row r="36" spans="1:7" s="35" customFormat="1" x14ac:dyDescent="0.25">
      <c r="A36" s="70" t="s">
        <v>182</v>
      </c>
      <c r="B36" s="68" t="s">
        <v>183</v>
      </c>
      <c r="C36" s="27">
        <v>2021</v>
      </c>
      <c r="D36" s="27">
        <v>10</v>
      </c>
      <c r="E36" s="27">
        <f>875-E38</f>
        <v>844</v>
      </c>
      <c r="F36" s="27">
        <v>1600</v>
      </c>
      <c r="G36" s="69">
        <f>2106.77176-G38</f>
        <v>1673.7695950000002</v>
      </c>
    </row>
    <row r="37" spans="1:7" s="35" customFormat="1" x14ac:dyDescent="0.25">
      <c r="A37" s="70" t="s">
        <v>184</v>
      </c>
      <c r="B37" s="68" t="s">
        <v>185</v>
      </c>
      <c r="C37" s="27">
        <v>2021</v>
      </c>
      <c r="D37" s="27">
        <v>10</v>
      </c>
      <c r="E37" s="27">
        <f>875-E39</f>
        <v>844</v>
      </c>
      <c r="F37" s="27">
        <v>1600</v>
      </c>
      <c r="G37" s="69">
        <f>2106.77176-G39</f>
        <v>1673.7695950000002</v>
      </c>
    </row>
    <row r="38" spans="1:7" s="35" customFormat="1" x14ac:dyDescent="0.25">
      <c r="A38" s="70" t="s">
        <v>186</v>
      </c>
      <c r="B38" s="68" t="s">
        <v>183</v>
      </c>
      <c r="C38" s="27">
        <v>2021</v>
      </c>
      <c r="D38" s="27">
        <v>10</v>
      </c>
      <c r="E38" s="27">
        <f>62/2</f>
        <v>31</v>
      </c>
      <c r="F38" s="27">
        <v>1600</v>
      </c>
      <c r="G38" s="69">
        <f>866.00433/2</f>
        <v>433.00216499999999</v>
      </c>
    </row>
    <row r="39" spans="1:7" s="35" customFormat="1" x14ac:dyDescent="0.25">
      <c r="A39" s="70" t="s">
        <v>186</v>
      </c>
      <c r="B39" s="68" t="s">
        <v>185</v>
      </c>
      <c r="C39" s="27">
        <v>2021</v>
      </c>
      <c r="D39" s="27">
        <v>10</v>
      </c>
      <c r="E39" s="27">
        <f>62/2</f>
        <v>31</v>
      </c>
      <c r="F39" s="27">
        <v>1600</v>
      </c>
      <c r="G39" s="69">
        <f>G38</f>
        <v>433.00216499999999</v>
      </c>
    </row>
    <row r="40" spans="1:7" s="35" customFormat="1" x14ac:dyDescent="0.25">
      <c r="A40" s="70" t="s">
        <v>182</v>
      </c>
      <c r="B40" s="68" t="s">
        <v>187</v>
      </c>
      <c r="C40" s="27">
        <v>2021</v>
      </c>
      <c r="D40" s="27">
        <v>10</v>
      </c>
      <c r="E40" s="27">
        <v>430</v>
      </c>
      <c r="F40" s="27">
        <v>1840</v>
      </c>
      <c r="G40" s="69">
        <v>735.37882999999999</v>
      </c>
    </row>
    <row r="41" spans="1:7" s="35" customFormat="1" x14ac:dyDescent="0.25">
      <c r="A41" s="70" t="s">
        <v>184</v>
      </c>
      <c r="B41" s="68" t="s">
        <v>188</v>
      </c>
      <c r="C41" s="27">
        <v>2021</v>
      </c>
      <c r="D41" s="27">
        <v>10</v>
      </c>
      <c r="E41" s="27">
        <v>430</v>
      </c>
      <c r="F41" s="27">
        <v>1840</v>
      </c>
      <c r="G41" s="69">
        <v>735.37882000000002</v>
      </c>
    </row>
    <row r="42" spans="1:7" s="35" customFormat="1" x14ac:dyDescent="0.25">
      <c r="A42" s="70" t="s">
        <v>224</v>
      </c>
      <c r="B42" s="68" t="s">
        <v>225</v>
      </c>
      <c r="C42" s="27">
        <v>2021</v>
      </c>
      <c r="D42" s="27">
        <v>10</v>
      </c>
      <c r="E42" s="27">
        <v>350</v>
      </c>
      <c r="F42" s="27">
        <v>1250</v>
      </c>
      <c r="G42" s="69">
        <v>724.38991999999996</v>
      </c>
    </row>
    <row r="43" spans="1:7" s="35" customFormat="1" x14ac:dyDescent="0.25">
      <c r="A43" s="70" t="s">
        <v>224</v>
      </c>
      <c r="B43" s="68" t="s">
        <v>226</v>
      </c>
      <c r="C43" s="27">
        <v>2021</v>
      </c>
      <c r="D43" s="27">
        <v>10</v>
      </c>
      <c r="E43" s="27">
        <v>350</v>
      </c>
      <c r="F43" s="27">
        <v>1250</v>
      </c>
      <c r="G43" s="69">
        <v>724.38990999999999</v>
      </c>
    </row>
    <row r="44" spans="1:7" s="35" customFormat="1" x14ac:dyDescent="0.25">
      <c r="A44" s="70" t="s">
        <v>181</v>
      </c>
      <c r="B44" s="68" t="s">
        <v>227</v>
      </c>
      <c r="C44" s="27">
        <v>2022</v>
      </c>
      <c r="D44" s="27">
        <v>10</v>
      </c>
      <c r="E44" s="27">
        <f>225-E46</f>
        <v>195</v>
      </c>
      <c r="F44" s="27">
        <v>1200</v>
      </c>
      <c r="G44" s="69">
        <f>1725.79169-G46</f>
        <v>1441.1134717003761</v>
      </c>
    </row>
    <row r="45" spans="1:7" s="35" customFormat="1" x14ac:dyDescent="0.25">
      <c r="A45" s="70" t="s">
        <v>181</v>
      </c>
      <c r="B45" s="68" t="s">
        <v>228</v>
      </c>
      <c r="C45" s="27">
        <v>2022</v>
      </c>
      <c r="D45" s="27">
        <v>10</v>
      </c>
      <c r="E45" s="27">
        <f>225-E47</f>
        <v>195</v>
      </c>
      <c r="F45" s="27">
        <v>1200</v>
      </c>
      <c r="G45" s="69">
        <f>1725.79169-G47</f>
        <v>1441.1134717003761</v>
      </c>
    </row>
    <row r="46" spans="1:7" s="35" customFormat="1" x14ac:dyDescent="0.25">
      <c r="A46" s="70" t="s">
        <v>229</v>
      </c>
      <c r="B46" s="68" t="s">
        <v>227</v>
      </c>
      <c r="C46" s="27">
        <v>2022</v>
      </c>
      <c r="D46" s="27">
        <v>10</v>
      </c>
      <c r="E46" s="27">
        <v>30</v>
      </c>
      <c r="F46" s="27">
        <v>1200</v>
      </c>
      <c r="G46" s="69">
        <f>569.356436599248/2</f>
        <v>284.67821829962401</v>
      </c>
    </row>
    <row r="47" spans="1:7" s="35" customFormat="1" x14ac:dyDescent="0.25">
      <c r="A47" s="70" t="s">
        <v>229</v>
      </c>
      <c r="B47" s="68" t="s">
        <v>228</v>
      </c>
      <c r="C47" s="27">
        <v>2022</v>
      </c>
      <c r="D47" s="27">
        <v>10</v>
      </c>
      <c r="E47" s="27">
        <v>30</v>
      </c>
      <c r="F47" s="27">
        <v>1200</v>
      </c>
      <c r="G47" s="69">
        <f>G46</f>
        <v>284.67821829962401</v>
      </c>
    </row>
    <row r="48" spans="1:7" s="35" customFormat="1" ht="18.75" customHeight="1" x14ac:dyDescent="0.25">
      <c r="A48" s="70" t="s">
        <v>230</v>
      </c>
      <c r="B48" s="68" t="s">
        <v>231</v>
      </c>
      <c r="C48" s="27">
        <v>2022</v>
      </c>
      <c r="D48" s="27">
        <v>10</v>
      </c>
      <c r="E48" s="27">
        <f>940.5-E50</f>
        <v>908.5</v>
      </c>
      <c r="F48" s="27">
        <v>3353</v>
      </c>
      <c r="G48" s="69">
        <f>2219.22199-G50</f>
        <v>2096.3968010989352</v>
      </c>
    </row>
    <row r="49" spans="1:7" s="35" customFormat="1" x14ac:dyDescent="0.25">
      <c r="A49" s="70" t="s">
        <v>230</v>
      </c>
      <c r="B49" s="68" t="s">
        <v>232</v>
      </c>
      <c r="C49" s="27">
        <v>2022</v>
      </c>
      <c r="D49" s="27">
        <v>10</v>
      </c>
      <c r="E49" s="27">
        <f>942.7-E51</f>
        <v>910.7</v>
      </c>
      <c r="F49" s="27">
        <v>3353</v>
      </c>
      <c r="G49" s="69">
        <f>2224.08173-G51</f>
        <v>2101.256541098935</v>
      </c>
    </row>
    <row r="50" spans="1:7" s="35" customFormat="1" x14ac:dyDescent="0.25">
      <c r="A50" s="70" t="s">
        <v>233</v>
      </c>
      <c r="B50" s="68" t="s">
        <v>231</v>
      </c>
      <c r="C50" s="27">
        <v>2022</v>
      </c>
      <c r="D50" s="27">
        <v>10</v>
      </c>
      <c r="E50" s="27">
        <v>32</v>
      </c>
      <c r="F50" s="27">
        <v>3353</v>
      </c>
      <c r="G50" s="69">
        <f>245.65037780213/2</f>
        <v>122.825188901065</v>
      </c>
    </row>
    <row r="51" spans="1:7" s="35" customFormat="1" x14ac:dyDescent="0.25">
      <c r="A51" s="70" t="s">
        <v>233</v>
      </c>
      <c r="B51" s="68" t="s">
        <v>232</v>
      </c>
      <c r="C51" s="27">
        <v>2022</v>
      </c>
      <c r="D51" s="27">
        <v>10</v>
      </c>
      <c r="E51" s="27">
        <v>32</v>
      </c>
      <c r="F51" s="27">
        <v>3353</v>
      </c>
      <c r="G51" s="69">
        <f>G50</f>
        <v>122.825188901065</v>
      </c>
    </row>
    <row r="52" spans="1:7" s="35" customFormat="1" x14ac:dyDescent="0.25">
      <c r="A52" s="70" t="s">
        <v>230</v>
      </c>
      <c r="B52" s="68" t="s">
        <v>234</v>
      </c>
      <c r="C52" s="27">
        <v>2022</v>
      </c>
      <c r="D52" s="27">
        <v>10</v>
      </c>
      <c r="E52" s="27">
        <f>506-E54</f>
        <v>474</v>
      </c>
      <c r="F52" s="27">
        <v>2176</v>
      </c>
      <c r="G52" s="69">
        <f>1060.90337-G54</f>
        <v>942.60162318011999</v>
      </c>
    </row>
    <row r="53" spans="1:7" s="35" customFormat="1" x14ac:dyDescent="0.25">
      <c r="A53" s="70" t="s">
        <v>230</v>
      </c>
      <c r="B53" s="68" t="s">
        <v>235</v>
      </c>
      <c r="C53" s="27">
        <v>2022</v>
      </c>
      <c r="D53" s="27">
        <v>10</v>
      </c>
      <c r="E53" s="27">
        <f>506-E55</f>
        <v>474</v>
      </c>
      <c r="F53" s="27">
        <v>2176</v>
      </c>
      <c r="G53" s="69">
        <f>1060.90337-G55</f>
        <v>942.60162318011999</v>
      </c>
    </row>
    <row r="54" spans="1:7" s="35" customFormat="1" x14ac:dyDescent="0.25">
      <c r="A54" s="70" t="s">
        <v>233</v>
      </c>
      <c r="B54" s="68" t="s">
        <v>234</v>
      </c>
      <c r="C54" s="27">
        <v>2022</v>
      </c>
      <c r="D54" s="27">
        <v>10</v>
      </c>
      <c r="E54" s="27">
        <v>32</v>
      </c>
      <c r="F54" s="27">
        <v>2176</v>
      </c>
      <c r="G54" s="69">
        <f>236.60349363976/2</f>
        <v>118.30174681987999</v>
      </c>
    </row>
    <row r="55" spans="1:7" s="35" customFormat="1" x14ac:dyDescent="0.25">
      <c r="A55" s="70" t="s">
        <v>233</v>
      </c>
      <c r="B55" s="68" t="s">
        <v>235</v>
      </c>
      <c r="C55" s="27">
        <v>2022</v>
      </c>
      <c r="D55" s="27">
        <v>10</v>
      </c>
      <c r="E55" s="27">
        <v>32</v>
      </c>
      <c r="F55" s="27">
        <v>2176</v>
      </c>
      <c r="G55" s="69">
        <f>G54</f>
        <v>118.30174681987999</v>
      </c>
    </row>
    <row r="56" spans="1:7" s="35" customFormat="1" ht="12.75" x14ac:dyDescent="0.2">
      <c r="A56" s="28" t="s">
        <v>9</v>
      </c>
      <c r="B56" s="65" t="s">
        <v>97</v>
      </c>
      <c r="C56" s="27" t="s">
        <v>57</v>
      </c>
      <c r="D56" s="27" t="s">
        <v>57</v>
      </c>
      <c r="E56" s="27" t="s">
        <v>57</v>
      </c>
      <c r="F56" s="27" t="s">
        <v>57</v>
      </c>
      <c r="G56" s="27" t="s">
        <v>57</v>
      </c>
    </row>
    <row r="57" spans="1:7" s="35" customFormat="1" ht="140.25" x14ac:dyDescent="0.2">
      <c r="A57" s="28" t="s">
        <v>98</v>
      </c>
      <c r="B57" s="65" t="s">
        <v>152</v>
      </c>
      <c r="C57" s="27" t="s">
        <v>57</v>
      </c>
      <c r="D57" s="27" t="s">
        <v>57</v>
      </c>
      <c r="E57" s="27" t="s">
        <v>57</v>
      </c>
      <c r="F57" s="27" t="s">
        <v>57</v>
      </c>
      <c r="G57" s="27" t="s">
        <v>57</v>
      </c>
    </row>
    <row r="58" spans="1:7" s="35" customFormat="1" ht="51" x14ac:dyDescent="0.2">
      <c r="A58" s="28" t="s">
        <v>99</v>
      </c>
      <c r="B58" s="65" t="s">
        <v>100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</row>
    <row r="59" spans="1:7" s="35" customFormat="1" ht="63.75" x14ac:dyDescent="0.2">
      <c r="A59" s="28" t="s">
        <v>153</v>
      </c>
      <c r="B59" s="65" t="s">
        <v>154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</row>
    <row r="60" spans="1:7" s="35" customFormat="1" ht="12.75" x14ac:dyDescent="0.2">
      <c r="B60" s="65" t="s">
        <v>90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</row>
    <row r="61" spans="1:7" s="35" customFormat="1" ht="25.5" x14ac:dyDescent="0.2">
      <c r="A61" s="28" t="s">
        <v>10</v>
      </c>
      <c r="B61" s="65" t="s">
        <v>189</v>
      </c>
      <c r="C61" s="27" t="s">
        <v>57</v>
      </c>
      <c r="D61" s="27" t="s">
        <v>57</v>
      </c>
      <c r="E61" s="27" t="s">
        <v>57</v>
      </c>
      <c r="F61" s="27" t="s">
        <v>57</v>
      </c>
      <c r="G61" s="27" t="s">
        <v>57</v>
      </c>
    </row>
    <row r="62" spans="1:7" s="35" customFormat="1" ht="76.5" x14ac:dyDescent="0.2">
      <c r="A62" s="28" t="s">
        <v>101</v>
      </c>
      <c r="B62" s="65" t="s">
        <v>155</v>
      </c>
      <c r="C62" s="27" t="s">
        <v>57</v>
      </c>
      <c r="D62" s="27" t="s">
        <v>57</v>
      </c>
      <c r="E62" s="27" t="s">
        <v>57</v>
      </c>
      <c r="F62" s="27" t="s">
        <v>57</v>
      </c>
      <c r="G62" s="27" t="s">
        <v>57</v>
      </c>
    </row>
    <row r="63" spans="1:7" s="35" customFormat="1" ht="25.5" x14ac:dyDescent="0.2">
      <c r="A63" s="28" t="s">
        <v>102</v>
      </c>
      <c r="B63" s="65" t="s">
        <v>103</v>
      </c>
      <c r="C63" s="27" t="s">
        <v>57</v>
      </c>
      <c r="D63" s="27" t="s">
        <v>57</v>
      </c>
      <c r="E63" s="27" t="s">
        <v>57</v>
      </c>
      <c r="F63" s="27" t="s">
        <v>57</v>
      </c>
      <c r="G63" s="27" t="s">
        <v>57</v>
      </c>
    </row>
    <row r="64" spans="1:7" s="35" customFormat="1" ht="153" x14ac:dyDescent="0.2">
      <c r="A64" s="28" t="s">
        <v>104</v>
      </c>
      <c r="B64" s="65" t="s">
        <v>190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</row>
    <row r="65" spans="1:7" s="35" customFormat="1" ht="24.75" customHeight="1" x14ac:dyDescent="0.2">
      <c r="A65" s="28" t="s">
        <v>156</v>
      </c>
      <c r="B65" s="65" t="s">
        <v>191</v>
      </c>
      <c r="C65" s="27"/>
      <c r="D65" s="27"/>
      <c r="E65" s="27"/>
      <c r="F65" s="27"/>
      <c r="G65" s="27"/>
    </row>
    <row r="66" spans="1:7" s="35" customFormat="1" ht="12.75" x14ac:dyDescent="0.2">
      <c r="B66" s="65" t="s">
        <v>90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</row>
    <row r="67" spans="1:7" s="35" customFormat="1" ht="38.25" x14ac:dyDescent="0.2">
      <c r="A67" s="28" t="s">
        <v>11</v>
      </c>
      <c r="B67" s="65" t="s">
        <v>105</v>
      </c>
      <c r="C67" s="27" t="s">
        <v>57</v>
      </c>
      <c r="D67" s="27" t="s">
        <v>57</v>
      </c>
      <c r="E67" s="27" t="s">
        <v>57</v>
      </c>
      <c r="F67" s="27" t="s">
        <v>57</v>
      </c>
      <c r="G67" s="27" t="s">
        <v>57</v>
      </c>
    </row>
    <row r="68" spans="1:7" s="35" customFormat="1" ht="25.5" x14ac:dyDescent="0.2">
      <c r="A68" s="28" t="s">
        <v>106</v>
      </c>
      <c r="B68" s="65" t="s">
        <v>107</v>
      </c>
      <c r="C68" s="27" t="s">
        <v>57</v>
      </c>
      <c r="D68" s="27" t="s">
        <v>57</v>
      </c>
      <c r="E68" s="27" t="s">
        <v>57</v>
      </c>
      <c r="F68" s="27" t="s">
        <v>57</v>
      </c>
      <c r="G68" s="27" t="s">
        <v>57</v>
      </c>
    </row>
    <row r="69" spans="1:7" s="35" customFormat="1" ht="25.5" x14ac:dyDescent="0.2">
      <c r="A69" s="28" t="s">
        <v>108</v>
      </c>
      <c r="B69" s="65" t="s">
        <v>103</v>
      </c>
      <c r="C69" s="27" t="s">
        <v>57</v>
      </c>
      <c r="D69" s="27" t="s">
        <v>57</v>
      </c>
      <c r="E69" s="27" t="s">
        <v>57</v>
      </c>
      <c r="F69" s="27" t="s">
        <v>57</v>
      </c>
      <c r="G69" s="27" t="s">
        <v>57</v>
      </c>
    </row>
    <row r="70" spans="1:7" s="35" customFormat="1" ht="127.5" x14ac:dyDescent="0.2">
      <c r="A70" s="28" t="s">
        <v>157</v>
      </c>
      <c r="B70" s="65" t="s">
        <v>192</v>
      </c>
      <c r="C70" s="67" t="s">
        <v>57</v>
      </c>
      <c r="D70" s="67" t="s">
        <v>57</v>
      </c>
      <c r="E70" s="67" t="s">
        <v>57</v>
      </c>
      <c r="F70" s="67" t="s">
        <v>57</v>
      </c>
      <c r="G70" s="67" t="s">
        <v>57</v>
      </c>
    </row>
    <row r="71" spans="1:7" s="35" customFormat="1" ht="12.75" x14ac:dyDescent="0.2">
      <c r="A71" s="28" t="s">
        <v>193</v>
      </c>
      <c r="B71" s="65" t="s">
        <v>194</v>
      </c>
      <c r="C71" s="67"/>
      <c r="D71" s="67"/>
      <c r="E71" s="67"/>
      <c r="F71" s="67"/>
      <c r="G71" s="67"/>
    </row>
    <row r="72" spans="1:7" s="35" customFormat="1" ht="12.75" x14ac:dyDescent="0.2">
      <c r="B72" s="65" t="s">
        <v>90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</row>
    <row r="73" spans="1:7" s="35" customFormat="1" ht="25.5" x14ac:dyDescent="0.2">
      <c r="A73" s="28" t="s">
        <v>12</v>
      </c>
      <c r="B73" s="65" t="s">
        <v>109</v>
      </c>
      <c r="C73" s="27" t="s">
        <v>57</v>
      </c>
      <c r="D73" s="27" t="s">
        <v>57</v>
      </c>
      <c r="E73" s="27" t="s">
        <v>57</v>
      </c>
      <c r="F73" s="27" t="s">
        <v>57</v>
      </c>
      <c r="G73" s="27" t="s">
        <v>57</v>
      </c>
    </row>
    <row r="74" spans="1:7" s="35" customFormat="1" ht="25.5" x14ac:dyDescent="0.2">
      <c r="A74" s="28" t="s">
        <v>110</v>
      </c>
      <c r="B74" s="65" t="s">
        <v>195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</row>
    <row r="75" spans="1:7" s="35" customFormat="1" ht="127.5" x14ac:dyDescent="0.2">
      <c r="A75" s="28" t="s">
        <v>158</v>
      </c>
      <c r="B75" s="65" t="s">
        <v>159</v>
      </c>
      <c r="C75" s="67" t="s">
        <v>57</v>
      </c>
      <c r="D75" s="67" t="s">
        <v>57</v>
      </c>
      <c r="E75" s="67" t="s">
        <v>57</v>
      </c>
      <c r="F75" s="67" t="s">
        <v>57</v>
      </c>
      <c r="G75" s="67" t="s">
        <v>57</v>
      </c>
    </row>
    <row r="76" spans="1:7" s="35" customFormat="1" ht="59.25" customHeight="1" x14ac:dyDescent="0.2">
      <c r="A76" s="28" t="s">
        <v>196</v>
      </c>
      <c r="B76" s="65" t="s">
        <v>197</v>
      </c>
      <c r="C76" s="67"/>
      <c r="D76" s="67"/>
      <c r="E76" s="67"/>
      <c r="F76" s="67"/>
      <c r="G76" s="67"/>
    </row>
    <row r="77" spans="1:7" s="35" customFormat="1" ht="50.25" customHeight="1" x14ac:dyDescent="0.2">
      <c r="B77" s="65" t="s">
        <v>90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</row>
    <row r="78" spans="1:7" ht="26.25" x14ac:dyDescent="0.25">
      <c r="A78" s="28">
        <v>7</v>
      </c>
      <c r="B78" s="65" t="s">
        <v>134</v>
      </c>
      <c r="C78" s="67" t="s">
        <v>57</v>
      </c>
      <c r="D78" s="67">
        <v>10</v>
      </c>
      <c r="E78" s="67" t="s">
        <v>236</v>
      </c>
      <c r="F78" s="67" t="s">
        <v>57</v>
      </c>
      <c r="G78" s="83">
        <f>SUM(G81:G92)</f>
        <v>6959.9582099999989</v>
      </c>
    </row>
    <row r="79" spans="1:7" x14ac:dyDescent="0.25">
      <c r="A79" s="28" t="s">
        <v>135</v>
      </c>
      <c r="B79" s="65" t="s">
        <v>198</v>
      </c>
      <c r="C79" s="67" t="s">
        <v>57</v>
      </c>
      <c r="D79" s="67" t="s">
        <v>57</v>
      </c>
      <c r="E79" s="67" t="s">
        <v>57</v>
      </c>
      <c r="F79" s="67" t="s">
        <v>57</v>
      </c>
      <c r="G79" s="67" t="s">
        <v>57</v>
      </c>
    </row>
    <row r="80" spans="1:7" ht="26.25" x14ac:dyDescent="0.25">
      <c r="A80" s="28" t="s">
        <v>136</v>
      </c>
      <c r="B80" s="65" t="s">
        <v>137</v>
      </c>
      <c r="C80" s="67" t="s">
        <v>57</v>
      </c>
      <c r="D80" s="67" t="s">
        <v>57</v>
      </c>
      <c r="E80" s="67" t="s">
        <v>57</v>
      </c>
      <c r="F80" s="67" t="s">
        <v>57</v>
      </c>
      <c r="G80" s="67" t="s">
        <v>57</v>
      </c>
    </row>
    <row r="81" spans="1:7" ht="26.25" x14ac:dyDescent="0.25">
      <c r="A81" s="27" t="s">
        <v>140</v>
      </c>
      <c r="B81" s="71" t="s">
        <v>199</v>
      </c>
      <c r="C81" s="27">
        <v>2021</v>
      </c>
      <c r="D81" s="27">
        <v>10</v>
      </c>
      <c r="E81" s="27" t="s">
        <v>200</v>
      </c>
      <c r="F81" s="27" t="s">
        <v>57</v>
      </c>
      <c r="G81" s="72">
        <v>487.18405999999999</v>
      </c>
    </row>
    <row r="82" spans="1:7" ht="26.25" x14ac:dyDescent="0.25">
      <c r="A82" s="27" t="s">
        <v>140</v>
      </c>
      <c r="B82" s="71" t="s">
        <v>201</v>
      </c>
      <c r="C82" s="27">
        <v>2021</v>
      </c>
      <c r="D82" s="27">
        <v>10</v>
      </c>
      <c r="E82" s="27" t="s">
        <v>200</v>
      </c>
      <c r="F82" s="27" t="s">
        <v>57</v>
      </c>
      <c r="G82" s="72">
        <v>487.18405999999999</v>
      </c>
    </row>
    <row r="83" spans="1:7" ht="26.25" x14ac:dyDescent="0.25">
      <c r="A83" s="27" t="s">
        <v>140</v>
      </c>
      <c r="B83" s="71" t="s">
        <v>202</v>
      </c>
      <c r="C83" s="27">
        <v>2021</v>
      </c>
      <c r="D83" s="27">
        <v>10</v>
      </c>
      <c r="E83" s="27" t="s">
        <v>200</v>
      </c>
      <c r="F83" s="27" t="s">
        <v>57</v>
      </c>
      <c r="G83" s="72">
        <v>465.81259</v>
      </c>
    </row>
    <row r="84" spans="1:7" ht="26.25" x14ac:dyDescent="0.25">
      <c r="A84" s="27" t="s">
        <v>140</v>
      </c>
      <c r="B84" s="71" t="s">
        <v>203</v>
      </c>
      <c r="C84" s="27">
        <v>2021</v>
      </c>
      <c r="D84" s="27">
        <v>10</v>
      </c>
      <c r="E84" s="27" t="s">
        <v>200</v>
      </c>
      <c r="F84" s="27" t="s">
        <v>57</v>
      </c>
      <c r="G84" s="72">
        <v>465.81259</v>
      </c>
    </row>
    <row r="85" spans="1:7" ht="22.5" x14ac:dyDescent="0.25">
      <c r="A85" s="27" t="s">
        <v>140</v>
      </c>
      <c r="B85" s="84" t="s">
        <v>237</v>
      </c>
      <c r="C85" s="27">
        <v>2022</v>
      </c>
      <c r="D85" s="27">
        <v>10</v>
      </c>
      <c r="E85" s="27" t="s">
        <v>200</v>
      </c>
      <c r="F85" s="27" t="s">
        <v>57</v>
      </c>
      <c r="G85" s="72">
        <v>1010.0874</v>
      </c>
    </row>
    <row r="86" spans="1:7" ht="22.5" x14ac:dyDescent="0.25">
      <c r="A86" s="27" t="s">
        <v>140</v>
      </c>
      <c r="B86" s="84" t="s">
        <v>238</v>
      </c>
      <c r="C86" s="27">
        <v>2022</v>
      </c>
      <c r="D86" s="27">
        <v>10</v>
      </c>
      <c r="E86" s="27" t="s">
        <v>200</v>
      </c>
      <c r="F86" s="27" t="s">
        <v>57</v>
      </c>
      <c r="G86" s="72">
        <v>1010.08739</v>
      </c>
    </row>
    <row r="87" spans="1:7" ht="22.5" x14ac:dyDescent="0.25">
      <c r="A87" s="27" t="s">
        <v>140</v>
      </c>
      <c r="B87" s="84" t="s">
        <v>239</v>
      </c>
      <c r="C87" s="27">
        <v>2022</v>
      </c>
      <c r="D87" s="27">
        <v>10</v>
      </c>
      <c r="E87" s="27" t="s">
        <v>200</v>
      </c>
      <c r="F87" s="27" t="s">
        <v>57</v>
      </c>
      <c r="G87" s="72">
        <v>622.60311999999999</v>
      </c>
    </row>
    <row r="88" spans="1:7" ht="22.5" x14ac:dyDescent="0.25">
      <c r="A88" s="27" t="s">
        <v>140</v>
      </c>
      <c r="B88" s="84" t="s">
        <v>240</v>
      </c>
      <c r="C88" s="27">
        <v>2022</v>
      </c>
      <c r="D88" s="27">
        <v>10</v>
      </c>
      <c r="E88" s="27" t="s">
        <v>200</v>
      </c>
      <c r="F88" s="27" t="s">
        <v>57</v>
      </c>
      <c r="G88" s="72">
        <v>622.60311999999999</v>
      </c>
    </row>
    <row r="89" spans="1:7" ht="22.5" x14ac:dyDescent="0.25">
      <c r="A89" s="27" t="s">
        <v>140</v>
      </c>
      <c r="B89" s="84" t="s">
        <v>241</v>
      </c>
      <c r="C89" s="27">
        <v>2022</v>
      </c>
      <c r="D89" s="27">
        <v>10</v>
      </c>
      <c r="E89" s="27" t="s">
        <v>200</v>
      </c>
      <c r="F89" s="27" t="s">
        <v>57</v>
      </c>
      <c r="G89" s="72">
        <v>566.97830999999996</v>
      </c>
    </row>
    <row r="90" spans="1:7" ht="22.5" x14ac:dyDescent="0.25">
      <c r="A90" s="27" t="s">
        <v>140</v>
      </c>
      <c r="B90" s="84" t="s">
        <v>242</v>
      </c>
      <c r="C90" s="27">
        <v>2022</v>
      </c>
      <c r="D90" s="27">
        <v>10</v>
      </c>
      <c r="E90" s="27" t="s">
        <v>200</v>
      </c>
      <c r="F90" s="27" t="s">
        <v>57</v>
      </c>
      <c r="G90" s="72">
        <v>566.97829999999999</v>
      </c>
    </row>
    <row r="91" spans="1:7" ht="22.5" x14ac:dyDescent="0.25">
      <c r="A91" s="27" t="s">
        <v>140</v>
      </c>
      <c r="B91" s="84" t="s">
        <v>243</v>
      </c>
      <c r="C91" s="27">
        <v>2021</v>
      </c>
      <c r="D91" s="27">
        <v>10</v>
      </c>
      <c r="E91" s="27" t="s">
        <v>200</v>
      </c>
      <c r="F91" s="27" t="s">
        <v>57</v>
      </c>
      <c r="G91" s="72">
        <v>327.31362999999999</v>
      </c>
    </row>
    <row r="92" spans="1:7" ht="22.5" x14ac:dyDescent="0.25">
      <c r="A92" s="27" t="s">
        <v>140</v>
      </c>
      <c r="B92" s="84" t="s">
        <v>244</v>
      </c>
      <c r="C92" s="27">
        <v>2021</v>
      </c>
      <c r="D92" s="27">
        <v>10</v>
      </c>
      <c r="E92" s="27" t="s">
        <v>200</v>
      </c>
      <c r="F92" s="27" t="s">
        <v>57</v>
      </c>
      <c r="G92" s="72">
        <v>327.31364000000002</v>
      </c>
    </row>
  </sheetData>
  <mergeCells count="5">
    <mergeCell ref="B10:G10"/>
    <mergeCell ref="B11:G11"/>
    <mergeCell ref="B12:G12"/>
    <mergeCell ref="B13:G13"/>
    <mergeCell ref="B14:G14"/>
  </mergeCells>
  <pageMargins left="0.7" right="0.7" top="0.75" bottom="0.75" header="0.3" footer="0.3"/>
  <pageSetup paperSize="9" scale="6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26"/>
  <sheetViews>
    <sheetView view="pageBreakPreview" zoomScale="60" zoomScaleNormal="100" workbookViewId="0">
      <selection activeCell="F38" sqref="F38"/>
    </sheetView>
  </sheetViews>
  <sheetFormatPr defaultRowHeight="15.75" x14ac:dyDescent="0.25"/>
  <cols>
    <col min="1" max="1" width="5.85546875" style="36" customWidth="1"/>
    <col min="2" max="2" width="46" style="36" customWidth="1"/>
    <col min="3" max="5" width="15.7109375" style="36" customWidth="1"/>
    <col min="6" max="6" width="21" style="36" customWidth="1"/>
    <col min="7" max="7" width="13.140625" style="36" customWidth="1"/>
    <col min="8" max="15" width="15.7109375" style="36" hidden="1" customWidth="1"/>
    <col min="16" max="16" width="0" style="36" hidden="1" customWidth="1"/>
    <col min="17" max="17" width="16" style="36" customWidth="1"/>
    <col min="18" max="256" width="9.140625" style="36"/>
    <col min="257" max="257" width="5.85546875" style="36" customWidth="1"/>
    <col min="258" max="258" width="46" style="36" customWidth="1"/>
    <col min="259" max="261" width="15.7109375" style="36" customWidth="1"/>
    <col min="262" max="262" width="16.7109375" style="36" customWidth="1"/>
    <col min="263" max="263" width="13.140625" style="36" customWidth="1"/>
    <col min="264" max="272" width="0" style="36" hidden="1" customWidth="1"/>
    <col min="273" max="273" width="16" style="36" customWidth="1"/>
    <col min="274" max="512" width="9.140625" style="36"/>
    <col min="513" max="513" width="5.85546875" style="36" customWidth="1"/>
    <col min="514" max="514" width="46" style="36" customWidth="1"/>
    <col min="515" max="517" width="15.7109375" style="36" customWidth="1"/>
    <col min="518" max="518" width="16.7109375" style="36" customWidth="1"/>
    <col min="519" max="519" width="13.140625" style="36" customWidth="1"/>
    <col min="520" max="528" width="0" style="36" hidden="1" customWidth="1"/>
    <col min="529" max="529" width="16" style="36" customWidth="1"/>
    <col min="530" max="768" width="9.140625" style="36"/>
    <col min="769" max="769" width="5.85546875" style="36" customWidth="1"/>
    <col min="770" max="770" width="46" style="36" customWidth="1"/>
    <col min="771" max="773" width="15.7109375" style="36" customWidth="1"/>
    <col min="774" max="774" width="16.7109375" style="36" customWidth="1"/>
    <col min="775" max="775" width="13.140625" style="36" customWidth="1"/>
    <col min="776" max="784" width="0" style="36" hidden="1" customWidth="1"/>
    <col min="785" max="785" width="16" style="36" customWidth="1"/>
    <col min="786" max="1024" width="9.140625" style="36"/>
    <col min="1025" max="1025" width="5.85546875" style="36" customWidth="1"/>
    <col min="1026" max="1026" width="46" style="36" customWidth="1"/>
    <col min="1027" max="1029" width="15.7109375" style="36" customWidth="1"/>
    <col min="1030" max="1030" width="16.7109375" style="36" customWidth="1"/>
    <col min="1031" max="1031" width="13.140625" style="36" customWidth="1"/>
    <col min="1032" max="1040" width="0" style="36" hidden="1" customWidth="1"/>
    <col min="1041" max="1041" width="16" style="36" customWidth="1"/>
    <col min="1042" max="1280" width="9.140625" style="36"/>
    <col min="1281" max="1281" width="5.85546875" style="36" customWidth="1"/>
    <col min="1282" max="1282" width="46" style="36" customWidth="1"/>
    <col min="1283" max="1285" width="15.7109375" style="36" customWidth="1"/>
    <col min="1286" max="1286" width="16.7109375" style="36" customWidth="1"/>
    <col min="1287" max="1287" width="13.140625" style="36" customWidth="1"/>
    <col min="1288" max="1296" width="0" style="36" hidden="1" customWidth="1"/>
    <col min="1297" max="1297" width="16" style="36" customWidth="1"/>
    <col min="1298" max="1536" width="9.140625" style="36"/>
    <col min="1537" max="1537" width="5.85546875" style="36" customWidth="1"/>
    <col min="1538" max="1538" width="46" style="36" customWidth="1"/>
    <col min="1539" max="1541" width="15.7109375" style="36" customWidth="1"/>
    <col min="1542" max="1542" width="16.7109375" style="36" customWidth="1"/>
    <col min="1543" max="1543" width="13.140625" style="36" customWidth="1"/>
    <col min="1544" max="1552" width="0" style="36" hidden="1" customWidth="1"/>
    <col min="1553" max="1553" width="16" style="36" customWidth="1"/>
    <col min="1554" max="1792" width="9.140625" style="36"/>
    <col min="1793" max="1793" width="5.85546875" style="36" customWidth="1"/>
    <col min="1794" max="1794" width="46" style="36" customWidth="1"/>
    <col min="1795" max="1797" width="15.7109375" style="36" customWidth="1"/>
    <col min="1798" max="1798" width="16.7109375" style="36" customWidth="1"/>
    <col min="1799" max="1799" width="13.140625" style="36" customWidth="1"/>
    <col min="1800" max="1808" width="0" style="36" hidden="1" customWidth="1"/>
    <col min="1809" max="1809" width="16" style="36" customWidth="1"/>
    <col min="1810" max="2048" width="9.140625" style="36"/>
    <col min="2049" max="2049" width="5.85546875" style="36" customWidth="1"/>
    <col min="2050" max="2050" width="46" style="36" customWidth="1"/>
    <col min="2051" max="2053" width="15.7109375" style="36" customWidth="1"/>
    <col min="2054" max="2054" width="16.7109375" style="36" customWidth="1"/>
    <col min="2055" max="2055" width="13.140625" style="36" customWidth="1"/>
    <col min="2056" max="2064" width="0" style="36" hidden="1" customWidth="1"/>
    <col min="2065" max="2065" width="16" style="36" customWidth="1"/>
    <col min="2066" max="2304" width="9.140625" style="36"/>
    <col min="2305" max="2305" width="5.85546875" style="36" customWidth="1"/>
    <col min="2306" max="2306" width="46" style="36" customWidth="1"/>
    <col min="2307" max="2309" width="15.7109375" style="36" customWidth="1"/>
    <col min="2310" max="2310" width="16.7109375" style="36" customWidth="1"/>
    <col min="2311" max="2311" width="13.140625" style="36" customWidth="1"/>
    <col min="2312" max="2320" width="0" style="36" hidden="1" customWidth="1"/>
    <col min="2321" max="2321" width="16" style="36" customWidth="1"/>
    <col min="2322" max="2560" width="9.140625" style="36"/>
    <col min="2561" max="2561" width="5.85546875" style="36" customWidth="1"/>
    <col min="2562" max="2562" width="46" style="36" customWidth="1"/>
    <col min="2563" max="2565" width="15.7109375" style="36" customWidth="1"/>
    <col min="2566" max="2566" width="16.7109375" style="36" customWidth="1"/>
    <col min="2567" max="2567" width="13.140625" style="36" customWidth="1"/>
    <col min="2568" max="2576" width="0" style="36" hidden="1" customWidth="1"/>
    <col min="2577" max="2577" width="16" style="36" customWidth="1"/>
    <col min="2578" max="2816" width="9.140625" style="36"/>
    <col min="2817" max="2817" width="5.85546875" style="36" customWidth="1"/>
    <col min="2818" max="2818" width="46" style="36" customWidth="1"/>
    <col min="2819" max="2821" width="15.7109375" style="36" customWidth="1"/>
    <col min="2822" max="2822" width="16.7109375" style="36" customWidth="1"/>
    <col min="2823" max="2823" width="13.140625" style="36" customWidth="1"/>
    <col min="2824" max="2832" width="0" style="36" hidden="1" customWidth="1"/>
    <col min="2833" max="2833" width="16" style="36" customWidth="1"/>
    <col min="2834" max="3072" width="9.140625" style="36"/>
    <col min="3073" max="3073" width="5.85546875" style="36" customWidth="1"/>
    <col min="3074" max="3074" width="46" style="36" customWidth="1"/>
    <col min="3075" max="3077" width="15.7109375" style="36" customWidth="1"/>
    <col min="3078" max="3078" width="16.7109375" style="36" customWidth="1"/>
    <col min="3079" max="3079" width="13.140625" style="36" customWidth="1"/>
    <col min="3080" max="3088" width="0" style="36" hidden="1" customWidth="1"/>
    <col min="3089" max="3089" width="16" style="36" customWidth="1"/>
    <col min="3090" max="3328" width="9.140625" style="36"/>
    <col min="3329" max="3329" width="5.85546875" style="36" customWidth="1"/>
    <col min="3330" max="3330" width="46" style="36" customWidth="1"/>
    <col min="3331" max="3333" width="15.7109375" style="36" customWidth="1"/>
    <col min="3334" max="3334" width="16.7109375" style="36" customWidth="1"/>
    <col min="3335" max="3335" width="13.140625" style="36" customWidth="1"/>
    <col min="3336" max="3344" width="0" style="36" hidden="1" customWidth="1"/>
    <col min="3345" max="3345" width="16" style="36" customWidth="1"/>
    <col min="3346" max="3584" width="9.140625" style="36"/>
    <col min="3585" max="3585" width="5.85546875" style="36" customWidth="1"/>
    <col min="3586" max="3586" width="46" style="36" customWidth="1"/>
    <col min="3587" max="3589" width="15.7109375" style="36" customWidth="1"/>
    <col min="3590" max="3590" width="16.7109375" style="36" customWidth="1"/>
    <col min="3591" max="3591" width="13.140625" style="36" customWidth="1"/>
    <col min="3592" max="3600" width="0" style="36" hidden="1" customWidth="1"/>
    <col min="3601" max="3601" width="16" style="36" customWidth="1"/>
    <col min="3602" max="3840" width="9.140625" style="36"/>
    <col min="3841" max="3841" width="5.85546875" style="36" customWidth="1"/>
    <col min="3842" max="3842" width="46" style="36" customWidth="1"/>
    <col min="3843" max="3845" width="15.7109375" style="36" customWidth="1"/>
    <col min="3846" max="3846" width="16.7109375" style="36" customWidth="1"/>
    <col min="3847" max="3847" width="13.140625" style="36" customWidth="1"/>
    <col min="3848" max="3856" width="0" style="36" hidden="1" customWidth="1"/>
    <col min="3857" max="3857" width="16" style="36" customWidth="1"/>
    <col min="3858" max="4096" width="9.140625" style="36"/>
    <col min="4097" max="4097" width="5.85546875" style="36" customWidth="1"/>
    <col min="4098" max="4098" width="46" style="36" customWidth="1"/>
    <col min="4099" max="4101" width="15.7109375" style="36" customWidth="1"/>
    <col min="4102" max="4102" width="16.7109375" style="36" customWidth="1"/>
    <col min="4103" max="4103" width="13.140625" style="36" customWidth="1"/>
    <col min="4104" max="4112" width="0" style="36" hidden="1" customWidth="1"/>
    <col min="4113" max="4113" width="16" style="36" customWidth="1"/>
    <col min="4114" max="4352" width="9.140625" style="36"/>
    <col min="4353" max="4353" width="5.85546875" style="36" customWidth="1"/>
    <col min="4354" max="4354" width="46" style="36" customWidth="1"/>
    <col min="4355" max="4357" width="15.7109375" style="36" customWidth="1"/>
    <col min="4358" max="4358" width="16.7109375" style="36" customWidth="1"/>
    <col min="4359" max="4359" width="13.140625" style="36" customWidth="1"/>
    <col min="4360" max="4368" width="0" style="36" hidden="1" customWidth="1"/>
    <col min="4369" max="4369" width="16" style="36" customWidth="1"/>
    <col min="4370" max="4608" width="9.140625" style="36"/>
    <col min="4609" max="4609" width="5.85546875" style="36" customWidth="1"/>
    <col min="4610" max="4610" width="46" style="36" customWidth="1"/>
    <col min="4611" max="4613" width="15.7109375" style="36" customWidth="1"/>
    <col min="4614" max="4614" width="16.7109375" style="36" customWidth="1"/>
    <col min="4615" max="4615" width="13.140625" style="36" customWidth="1"/>
    <col min="4616" max="4624" width="0" style="36" hidden="1" customWidth="1"/>
    <col min="4625" max="4625" width="16" style="36" customWidth="1"/>
    <col min="4626" max="4864" width="9.140625" style="36"/>
    <col min="4865" max="4865" width="5.85546875" style="36" customWidth="1"/>
    <col min="4866" max="4866" width="46" style="36" customWidth="1"/>
    <col min="4867" max="4869" width="15.7109375" style="36" customWidth="1"/>
    <col min="4870" max="4870" width="16.7109375" style="36" customWidth="1"/>
    <col min="4871" max="4871" width="13.140625" style="36" customWidth="1"/>
    <col min="4872" max="4880" width="0" style="36" hidden="1" customWidth="1"/>
    <col min="4881" max="4881" width="16" style="36" customWidth="1"/>
    <col min="4882" max="5120" width="9.140625" style="36"/>
    <col min="5121" max="5121" width="5.85546875" style="36" customWidth="1"/>
    <col min="5122" max="5122" width="46" style="36" customWidth="1"/>
    <col min="5123" max="5125" width="15.7109375" style="36" customWidth="1"/>
    <col min="5126" max="5126" width="16.7109375" style="36" customWidth="1"/>
    <col min="5127" max="5127" width="13.140625" style="36" customWidth="1"/>
    <col min="5128" max="5136" width="0" style="36" hidden="1" customWidth="1"/>
    <col min="5137" max="5137" width="16" style="36" customWidth="1"/>
    <col min="5138" max="5376" width="9.140625" style="36"/>
    <col min="5377" max="5377" width="5.85546875" style="36" customWidth="1"/>
    <col min="5378" max="5378" width="46" style="36" customWidth="1"/>
    <col min="5379" max="5381" width="15.7109375" style="36" customWidth="1"/>
    <col min="5382" max="5382" width="16.7109375" style="36" customWidth="1"/>
    <col min="5383" max="5383" width="13.140625" style="36" customWidth="1"/>
    <col min="5384" max="5392" width="0" style="36" hidden="1" customWidth="1"/>
    <col min="5393" max="5393" width="16" style="36" customWidth="1"/>
    <col min="5394" max="5632" width="9.140625" style="36"/>
    <col min="5633" max="5633" width="5.85546875" style="36" customWidth="1"/>
    <col min="5634" max="5634" width="46" style="36" customWidth="1"/>
    <col min="5635" max="5637" width="15.7109375" style="36" customWidth="1"/>
    <col min="5638" max="5638" width="16.7109375" style="36" customWidth="1"/>
    <col min="5639" max="5639" width="13.140625" style="36" customWidth="1"/>
    <col min="5640" max="5648" width="0" style="36" hidden="1" customWidth="1"/>
    <col min="5649" max="5649" width="16" style="36" customWidth="1"/>
    <col min="5650" max="5888" width="9.140625" style="36"/>
    <col min="5889" max="5889" width="5.85546875" style="36" customWidth="1"/>
    <col min="5890" max="5890" width="46" style="36" customWidth="1"/>
    <col min="5891" max="5893" width="15.7109375" style="36" customWidth="1"/>
    <col min="5894" max="5894" width="16.7109375" style="36" customWidth="1"/>
    <col min="5895" max="5895" width="13.140625" style="36" customWidth="1"/>
    <col min="5896" max="5904" width="0" style="36" hidden="1" customWidth="1"/>
    <col min="5905" max="5905" width="16" style="36" customWidth="1"/>
    <col min="5906" max="6144" width="9.140625" style="36"/>
    <col min="6145" max="6145" width="5.85546875" style="36" customWidth="1"/>
    <col min="6146" max="6146" width="46" style="36" customWidth="1"/>
    <col min="6147" max="6149" width="15.7109375" style="36" customWidth="1"/>
    <col min="6150" max="6150" width="16.7109375" style="36" customWidth="1"/>
    <col min="6151" max="6151" width="13.140625" style="36" customWidth="1"/>
    <col min="6152" max="6160" width="0" style="36" hidden="1" customWidth="1"/>
    <col min="6161" max="6161" width="16" style="36" customWidth="1"/>
    <col min="6162" max="6400" width="9.140625" style="36"/>
    <col min="6401" max="6401" width="5.85546875" style="36" customWidth="1"/>
    <col min="6402" max="6402" width="46" style="36" customWidth="1"/>
    <col min="6403" max="6405" width="15.7109375" style="36" customWidth="1"/>
    <col min="6406" max="6406" width="16.7109375" style="36" customWidth="1"/>
    <col min="6407" max="6407" width="13.140625" style="36" customWidth="1"/>
    <col min="6408" max="6416" width="0" style="36" hidden="1" customWidth="1"/>
    <col min="6417" max="6417" width="16" style="36" customWidth="1"/>
    <col min="6418" max="6656" width="9.140625" style="36"/>
    <col min="6657" max="6657" width="5.85546875" style="36" customWidth="1"/>
    <col min="6658" max="6658" width="46" style="36" customWidth="1"/>
    <col min="6659" max="6661" width="15.7109375" style="36" customWidth="1"/>
    <col min="6662" max="6662" width="16.7109375" style="36" customWidth="1"/>
    <col min="6663" max="6663" width="13.140625" style="36" customWidth="1"/>
    <col min="6664" max="6672" width="0" style="36" hidden="1" customWidth="1"/>
    <col min="6673" max="6673" width="16" style="36" customWidth="1"/>
    <col min="6674" max="6912" width="9.140625" style="36"/>
    <col min="6913" max="6913" width="5.85546875" style="36" customWidth="1"/>
    <col min="6914" max="6914" width="46" style="36" customWidth="1"/>
    <col min="6915" max="6917" width="15.7109375" style="36" customWidth="1"/>
    <col min="6918" max="6918" width="16.7109375" style="36" customWidth="1"/>
    <col min="6919" max="6919" width="13.140625" style="36" customWidth="1"/>
    <col min="6920" max="6928" width="0" style="36" hidden="1" customWidth="1"/>
    <col min="6929" max="6929" width="16" style="36" customWidth="1"/>
    <col min="6930" max="7168" width="9.140625" style="36"/>
    <col min="7169" max="7169" width="5.85546875" style="36" customWidth="1"/>
    <col min="7170" max="7170" width="46" style="36" customWidth="1"/>
    <col min="7171" max="7173" width="15.7109375" style="36" customWidth="1"/>
    <col min="7174" max="7174" width="16.7109375" style="36" customWidth="1"/>
    <col min="7175" max="7175" width="13.140625" style="36" customWidth="1"/>
    <col min="7176" max="7184" width="0" style="36" hidden="1" customWidth="1"/>
    <col min="7185" max="7185" width="16" style="36" customWidth="1"/>
    <col min="7186" max="7424" width="9.140625" style="36"/>
    <col min="7425" max="7425" width="5.85546875" style="36" customWidth="1"/>
    <col min="7426" max="7426" width="46" style="36" customWidth="1"/>
    <col min="7427" max="7429" width="15.7109375" style="36" customWidth="1"/>
    <col min="7430" max="7430" width="16.7109375" style="36" customWidth="1"/>
    <col min="7431" max="7431" width="13.140625" style="36" customWidth="1"/>
    <col min="7432" max="7440" width="0" style="36" hidden="1" customWidth="1"/>
    <col min="7441" max="7441" width="16" style="36" customWidth="1"/>
    <col min="7442" max="7680" width="9.140625" style="36"/>
    <col min="7681" max="7681" width="5.85546875" style="36" customWidth="1"/>
    <col min="7682" max="7682" width="46" style="36" customWidth="1"/>
    <col min="7683" max="7685" width="15.7109375" style="36" customWidth="1"/>
    <col min="7686" max="7686" width="16.7109375" style="36" customWidth="1"/>
    <col min="7687" max="7687" width="13.140625" style="36" customWidth="1"/>
    <col min="7688" max="7696" width="0" style="36" hidden="1" customWidth="1"/>
    <col min="7697" max="7697" width="16" style="36" customWidth="1"/>
    <col min="7698" max="7936" width="9.140625" style="36"/>
    <col min="7937" max="7937" width="5.85546875" style="36" customWidth="1"/>
    <col min="7938" max="7938" width="46" style="36" customWidth="1"/>
    <col min="7939" max="7941" width="15.7109375" style="36" customWidth="1"/>
    <col min="7942" max="7942" width="16.7109375" style="36" customWidth="1"/>
    <col min="7943" max="7943" width="13.140625" style="36" customWidth="1"/>
    <col min="7944" max="7952" width="0" style="36" hidden="1" customWidth="1"/>
    <col min="7953" max="7953" width="16" style="36" customWidth="1"/>
    <col min="7954" max="8192" width="9.140625" style="36"/>
    <col min="8193" max="8193" width="5.85546875" style="36" customWidth="1"/>
    <col min="8194" max="8194" width="46" style="36" customWidth="1"/>
    <col min="8195" max="8197" width="15.7109375" style="36" customWidth="1"/>
    <col min="8198" max="8198" width="16.7109375" style="36" customWidth="1"/>
    <col min="8199" max="8199" width="13.140625" style="36" customWidth="1"/>
    <col min="8200" max="8208" width="0" style="36" hidden="1" customWidth="1"/>
    <col min="8209" max="8209" width="16" style="36" customWidth="1"/>
    <col min="8210" max="8448" width="9.140625" style="36"/>
    <col min="8449" max="8449" width="5.85546875" style="36" customWidth="1"/>
    <col min="8450" max="8450" width="46" style="36" customWidth="1"/>
    <col min="8451" max="8453" width="15.7109375" style="36" customWidth="1"/>
    <col min="8454" max="8454" width="16.7109375" style="36" customWidth="1"/>
    <col min="8455" max="8455" width="13.140625" style="36" customWidth="1"/>
    <col min="8456" max="8464" width="0" style="36" hidden="1" customWidth="1"/>
    <col min="8465" max="8465" width="16" style="36" customWidth="1"/>
    <col min="8466" max="8704" width="9.140625" style="36"/>
    <col min="8705" max="8705" width="5.85546875" style="36" customWidth="1"/>
    <col min="8706" max="8706" width="46" style="36" customWidth="1"/>
    <col min="8707" max="8709" width="15.7109375" style="36" customWidth="1"/>
    <col min="8710" max="8710" width="16.7109375" style="36" customWidth="1"/>
    <col min="8711" max="8711" width="13.140625" style="36" customWidth="1"/>
    <col min="8712" max="8720" width="0" style="36" hidden="1" customWidth="1"/>
    <col min="8721" max="8721" width="16" style="36" customWidth="1"/>
    <col min="8722" max="8960" width="9.140625" style="36"/>
    <col min="8961" max="8961" width="5.85546875" style="36" customWidth="1"/>
    <col min="8962" max="8962" width="46" style="36" customWidth="1"/>
    <col min="8963" max="8965" width="15.7109375" style="36" customWidth="1"/>
    <col min="8966" max="8966" width="16.7109375" style="36" customWidth="1"/>
    <col min="8967" max="8967" width="13.140625" style="36" customWidth="1"/>
    <col min="8968" max="8976" width="0" style="36" hidden="1" customWidth="1"/>
    <col min="8977" max="8977" width="16" style="36" customWidth="1"/>
    <col min="8978" max="9216" width="9.140625" style="36"/>
    <col min="9217" max="9217" width="5.85546875" style="36" customWidth="1"/>
    <col min="9218" max="9218" width="46" style="36" customWidth="1"/>
    <col min="9219" max="9221" width="15.7109375" style="36" customWidth="1"/>
    <col min="9222" max="9222" width="16.7109375" style="36" customWidth="1"/>
    <col min="9223" max="9223" width="13.140625" style="36" customWidth="1"/>
    <col min="9224" max="9232" width="0" style="36" hidden="1" customWidth="1"/>
    <col min="9233" max="9233" width="16" style="36" customWidth="1"/>
    <col min="9234" max="9472" width="9.140625" style="36"/>
    <col min="9473" max="9473" width="5.85546875" style="36" customWidth="1"/>
    <col min="9474" max="9474" width="46" style="36" customWidth="1"/>
    <col min="9475" max="9477" width="15.7109375" style="36" customWidth="1"/>
    <col min="9478" max="9478" width="16.7109375" style="36" customWidth="1"/>
    <col min="9479" max="9479" width="13.140625" style="36" customWidth="1"/>
    <col min="9480" max="9488" width="0" style="36" hidden="1" customWidth="1"/>
    <col min="9489" max="9489" width="16" style="36" customWidth="1"/>
    <col min="9490" max="9728" width="9.140625" style="36"/>
    <col min="9729" max="9729" width="5.85546875" style="36" customWidth="1"/>
    <col min="9730" max="9730" width="46" style="36" customWidth="1"/>
    <col min="9731" max="9733" width="15.7109375" style="36" customWidth="1"/>
    <col min="9734" max="9734" width="16.7109375" style="36" customWidth="1"/>
    <col min="9735" max="9735" width="13.140625" style="36" customWidth="1"/>
    <col min="9736" max="9744" width="0" style="36" hidden="1" customWidth="1"/>
    <col min="9745" max="9745" width="16" style="36" customWidth="1"/>
    <col min="9746" max="9984" width="9.140625" style="36"/>
    <col min="9985" max="9985" width="5.85546875" style="36" customWidth="1"/>
    <col min="9986" max="9986" width="46" style="36" customWidth="1"/>
    <col min="9987" max="9989" width="15.7109375" style="36" customWidth="1"/>
    <col min="9990" max="9990" width="16.7109375" style="36" customWidth="1"/>
    <col min="9991" max="9991" width="13.140625" style="36" customWidth="1"/>
    <col min="9992" max="10000" width="0" style="36" hidden="1" customWidth="1"/>
    <col min="10001" max="10001" width="16" style="36" customWidth="1"/>
    <col min="10002" max="10240" width="9.140625" style="36"/>
    <col min="10241" max="10241" width="5.85546875" style="36" customWidth="1"/>
    <col min="10242" max="10242" width="46" style="36" customWidth="1"/>
    <col min="10243" max="10245" width="15.7109375" style="36" customWidth="1"/>
    <col min="10246" max="10246" width="16.7109375" style="36" customWidth="1"/>
    <col min="10247" max="10247" width="13.140625" style="36" customWidth="1"/>
    <col min="10248" max="10256" width="0" style="36" hidden="1" customWidth="1"/>
    <col min="10257" max="10257" width="16" style="36" customWidth="1"/>
    <col min="10258" max="10496" width="9.140625" style="36"/>
    <col min="10497" max="10497" width="5.85546875" style="36" customWidth="1"/>
    <col min="10498" max="10498" width="46" style="36" customWidth="1"/>
    <col min="10499" max="10501" width="15.7109375" style="36" customWidth="1"/>
    <col min="10502" max="10502" width="16.7109375" style="36" customWidth="1"/>
    <col min="10503" max="10503" width="13.140625" style="36" customWidth="1"/>
    <col min="10504" max="10512" width="0" style="36" hidden="1" customWidth="1"/>
    <col min="10513" max="10513" width="16" style="36" customWidth="1"/>
    <col min="10514" max="10752" width="9.140625" style="36"/>
    <col min="10753" max="10753" width="5.85546875" style="36" customWidth="1"/>
    <col min="10754" max="10754" width="46" style="36" customWidth="1"/>
    <col min="10755" max="10757" width="15.7109375" style="36" customWidth="1"/>
    <col min="10758" max="10758" width="16.7109375" style="36" customWidth="1"/>
    <col min="10759" max="10759" width="13.140625" style="36" customWidth="1"/>
    <col min="10760" max="10768" width="0" style="36" hidden="1" customWidth="1"/>
    <col min="10769" max="10769" width="16" style="36" customWidth="1"/>
    <col min="10770" max="11008" width="9.140625" style="36"/>
    <col min="11009" max="11009" width="5.85546875" style="36" customWidth="1"/>
    <col min="11010" max="11010" width="46" style="36" customWidth="1"/>
    <col min="11011" max="11013" width="15.7109375" style="36" customWidth="1"/>
    <col min="11014" max="11014" width="16.7109375" style="36" customWidth="1"/>
    <col min="11015" max="11015" width="13.140625" style="36" customWidth="1"/>
    <col min="11016" max="11024" width="0" style="36" hidden="1" customWidth="1"/>
    <col min="11025" max="11025" width="16" style="36" customWidth="1"/>
    <col min="11026" max="11264" width="9.140625" style="36"/>
    <col min="11265" max="11265" width="5.85546875" style="36" customWidth="1"/>
    <col min="11266" max="11266" width="46" style="36" customWidth="1"/>
    <col min="11267" max="11269" width="15.7109375" style="36" customWidth="1"/>
    <col min="11270" max="11270" width="16.7109375" style="36" customWidth="1"/>
    <col min="11271" max="11271" width="13.140625" style="36" customWidth="1"/>
    <col min="11272" max="11280" width="0" style="36" hidden="1" customWidth="1"/>
    <col min="11281" max="11281" width="16" style="36" customWidth="1"/>
    <col min="11282" max="11520" width="9.140625" style="36"/>
    <col min="11521" max="11521" width="5.85546875" style="36" customWidth="1"/>
    <col min="11522" max="11522" width="46" style="36" customWidth="1"/>
    <col min="11523" max="11525" width="15.7109375" style="36" customWidth="1"/>
    <col min="11526" max="11526" width="16.7109375" style="36" customWidth="1"/>
    <col min="11527" max="11527" width="13.140625" style="36" customWidth="1"/>
    <col min="11528" max="11536" width="0" style="36" hidden="1" customWidth="1"/>
    <col min="11537" max="11537" width="16" style="36" customWidth="1"/>
    <col min="11538" max="11776" width="9.140625" style="36"/>
    <col min="11777" max="11777" width="5.85546875" style="36" customWidth="1"/>
    <col min="11778" max="11778" width="46" style="36" customWidth="1"/>
    <col min="11779" max="11781" width="15.7109375" style="36" customWidth="1"/>
    <col min="11782" max="11782" width="16.7109375" style="36" customWidth="1"/>
    <col min="11783" max="11783" width="13.140625" style="36" customWidth="1"/>
    <col min="11784" max="11792" width="0" style="36" hidden="1" customWidth="1"/>
    <col min="11793" max="11793" width="16" style="36" customWidth="1"/>
    <col min="11794" max="12032" width="9.140625" style="36"/>
    <col min="12033" max="12033" width="5.85546875" style="36" customWidth="1"/>
    <col min="12034" max="12034" width="46" style="36" customWidth="1"/>
    <col min="12035" max="12037" width="15.7109375" style="36" customWidth="1"/>
    <col min="12038" max="12038" width="16.7109375" style="36" customWidth="1"/>
    <col min="12039" max="12039" width="13.140625" style="36" customWidth="1"/>
    <col min="12040" max="12048" width="0" style="36" hidden="1" customWidth="1"/>
    <col min="12049" max="12049" width="16" style="36" customWidth="1"/>
    <col min="12050" max="12288" width="9.140625" style="36"/>
    <col min="12289" max="12289" width="5.85546875" style="36" customWidth="1"/>
    <col min="12290" max="12290" width="46" style="36" customWidth="1"/>
    <col min="12291" max="12293" width="15.7109375" style="36" customWidth="1"/>
    <col min="12294" max="12294" width="16.7109375" style="36" customWidth="1"/>
    <col min="12295" max="12295" width="13.140625" style="36" customWidth="1"/>
    <col min="12296" max="12304" width="0" style="36" hidden="1" customWidth="1"/>
    <col min="12305" max="12305" width="16" style="36" customWidth="1"/>
    <col min="12306" max="12544" width="9.140625" style="36"/>
    <col min="12545" max="12545" width="5.85546875" style="36" customWidth="1"/>
    <col min="12546" max="12546" width="46" style="36" customWidth="1"/>
    <col min="12547" max="12549" width="15.7109375" style="36" customWidth="1"/>
    <col min="12550" max="12550" width="16.7109375" style="36" customWidth="1"/>
    <col min="12551" max="12551" width="13.140625" style="36" customWidth="1"/>
    <col min="12552" max="12560" width="0" style="36" hidden="1" customWidth="1"/>
    <col min="12561" max="12561" width="16" style="36" customWidth="1"/>
    <col min="12562" max="12800" width="9.140625" style="36"/>
    <col min="12801" max="12801" width="5.85546875" style="36" customWidth="1"/>
    <col min="12802" max="12802" width="46" style="36" customWidth="1"/>
    <col min="12803" max="12805" width="15.7109375" style="36" customWidth="1"/>
    <col min="12806" max="12806" width="16.7109375" style="36" customWidth="1"/>
    <col min="12807" max="12807" width="13.140625" style="36" customWidth="1"/>
    <col min="12808" max="12816" width="0" style="36" hidden="1" customWidth="1"/>
    <col min="12817" max="12817" width="16" style="36" customWidth="1"/>
    <col min="12818" max="13056" width="9.140625" style="36"/>
    <col min="13057" max="13057" width="5.85546875" style="36" customWidth="1"/>
    <col min="13058" max="13058" width="46" style="36" customWidth="1"/>
    <col min="13059" max="13061" width="15.7109375" style="36" customWidth="1"/>
    <col min="13062" max="13062" width="16.7109375" style="36" customWidth="1"/>
    <col min="13063" max="13063" width="13.140625" style="36" customWidth="1"/>
    <col min="13064" max="13072" width="0" style="36" hidden="1" customWidth="1"/>
    <col min="13073" max="13073" width="16" style="36" customWidth="1"/>
    <col min="13074" max="13312" width="9.140625" style="36"/>
    <col min="13313" max="13313" width="5.85546875" style="36" customWidth="1"/>
    <col min="13314" max="13314" width="46" style="36" customWidth="1"/>
    <col min="13315" max="13317" width="15.7109375" style="36" customWidth="1"/>
    <col min="13318" max="13318" width="16.7109375" style="36" customWidth="1"/>
    <col min="13319" max="13319" width="13.140625" style="36" customWidth="1"/>
    <col min="13320" max="13328" width="0" style="36" hidden="1" customWidth="1"/>
    <col min="13329" max="13329" width="16" style="36" customWidth="1"/>
    <col min="13330" max="13568" width="9.140625" style="36"/>
    <col min="13569" max="13569" width="5.85546875" style="36" customWidth="1"/>
    <col min="13570" max="13570" width="46" style="36" customWidth="1"/>
    <col min="13571" max="13573" width="15.7109375" style="36" customWidth="1"/>
    <col min="13574" max="13574" width="16.7109375" style="36" customWidth="1"/>
    <col min="13575" max="13575" width="13.140625" style="36" customWidth="1"/>
    <col min="13576" max="13584" width="0" style="36" hidden="1" customWidth="1"/>
    <col min="13585" max="13585" width="16" style="36" customWidth="1"/>
    <col min="13586" max="13824" width="9.140625" style="36"/>
    <col min="13825" max="13825" width="5.85546875" style="36" customWidth="1"/>
    <col min="13826" max="13826" width="46" style="36" customWidth="1"/>
    <col min="13827" max="13829" width="15.7109375" style="36" customWidth="1"/>
    <col min="13830" max="13830" width="16.7109375" style="36" customWidth="1"/>
    <col min="13831" max="13831" width="13.140625" style="36" customWidth="1"/>
    <col min="13832" max="13840" width="0" style="36" hidden="1" customWidth="1"/>
    <col min="13841" max="13841" width="16" style="36" customWidth="1"/>
    <col min="13842" max="14080" width="9.140625" style="36"/>
    <col min="14081" max="14081" width="5.85546875" style="36" customWidth="1"/>
    <col min="14082" max="14082" width="46" style="36" customWidth="1"/>
    <col min="14083" max="14085" width="15.7109375" style="36" customWidth="1"/>
    <col min="14086" max="14086" width="16.7109375" style="36" customWidth="1"/>
    <col min="14087" max="14087" width="13.140625" style="36" customWidth="1"/>
    <col min="14088" max="14096" width="0" style="36" hidden="1" customWidth="1"/>
    <col min="14097" max="14097" width="16" style="36" customWidth="1"/>
    <col min="14098" max="14336" width="9.140625" style="36"/>
    <col min="14337" max="14337" width="5.85546875" style="36" customWidth="1"/>
    <col min="14338" max="14338" width="46" style="36" customWidth="1"/>
    <col min="14339" max="14341" width="15.7109375" style="36" customWidth="1"/>
    <col min="14342" max="14342" width="16.7109375" style="36" customWidth="1"/>
    <col min="14343" max="14343" width="13.140625" style="36" customWidth="1"/>
    <col min="14344" max="14352" width="0" style="36" hidden="1" customWidth="1"/>
    <col min="14353" max="14353" width="16" style="36" customWidth="1"/>
    <col min="14354" max="14592" width="9.140625" style="36"/>
    <col min="14593" max="14593" width="5.85546875" style="36" customWidth="1"/>
    <col min="14594" max="14594" width="46" style="36" customWidth="1"/>
    <col min="14595" max="14597" width="15.7109375" style="36" customWidth="1"/>
    <col min="14598" max="14598" width="16.7109375" style="36" customWidth="1"/>
    <col min="14599" max="14599" width="13.140625" style="36" customWidth="1"/>
    <col min="14600" max="14608" width="0" style="36" hidden="1" customWidth="1"/>
    <col min="14609" max="14609" width="16" style="36" customWidth="1"/>
    <col min="14610" max="14848" width="9.140625" style="36"/>
    <col min="14849" max="14849" width="5.85546875" style="36" customWidth="1"/>
    <col min="14850" max="14850" width="46" style="36" customWidth="1"/>
    <col min="14851" max="14853" width="15.7109375" style="36" customWidth="1"/>
    <col min="14854" max="14854" width="16.7109375" style="36" customWidth="1"/>
    <col min="14855" max="14855" width="13.140625" style="36" customWidth="1"/>
    <col min="14856" max="14864" width="0" style="36" hidden="1" customWidth="1"/>
    <col min="14865" max="14865" width="16" style="36" customWidth="1"/>
    <col min="14866" max="15104" width="9.140625" style="36"/>
    <col min="15105" max="15105" width="5.85546875" style="36" customWidth="1"/>
    <col min="15106" max="15106" width="46" style="36" customWidth="1"/>
    <col min="15107" max="15109" width="15.7109375" style="36" customWidth="1"/>
    <col min="15110" max="15110" width="16.7109375" style="36" customWidth="1"/>
    <col min="15111" max="15111" width="13.140625" style="36" customWidth="1"/>
    <col min="15112" max="15120" width="0" style="36" hidden="1" customWidth="1"/>
    <col min="15121" max="15121" width="16" style="36" customWidth="1"/>
    <col min="15122" max="15360" width="9.140625" style="36"/>
    <col min="15361" max="15361" width="5.85546875" style="36" customWidth="1"/>
    <col min="15362" max="15362" width="46" style="36" customWidth="1"/>
    <col min="15363" max="15365" width="15.7109375" style="36" customWidth="1"/>
    <col min="15366" max="15366" width="16.7109375" style="36" customWidth="1"/>
    <col min="15367" max="15367" width="13.140625" style="36" customWidth="1"/>
    <col min="15368" max="15376" width="0" style="36" hidden="1" customWidth="1"/>
    <col min="15377" max="15377" width="16" style="36" customWidth="1"/>
    <col min="15378" max="15616" width="9.140625" style="36"/>
    <col min="15617" max="15617" width="5.85546875" style="36" customWidth="1"/>
    <col min="15618" max="15618" width="46" style="36" customWidth="1"/>
    <col min="15619" max="15621" width="15.7109375" style="36" customWidth="1"/>
    <col min="15622" max="15622" width="16.7109375" style="36" customWidth="1"/>
    <col min="15623" max="15623" width="13.140625" style="36" customWidth="1"/>
    <col min="15624" max="15632" width="0" style="36" hidden="1" customWidth="1"/>
    <col min="15633" max="15633" width="16" style="36" customWidth="1"/>
    <col min="15634" max="15872" width="9.140625" style="36"/>
    <col min="15873" max="15873" width="5.85546875" style="36" customWidth="1"/>
    <col min="15874" max="15874" width="46" style="36" customWidth="1"/>
    <col min="15875" max="15877" width="15.7109375" style="36" customWidth="1"/>
    <col min="15878" max="15878" width="16.7109375" style="36" customWidth="1"/>
    <col min="15879" max="15879" width="13.140625" style="36" customWidth="1"/>
    <col min="15880" max="15888" width="0" style="36" hidden="1" customWidth="1"/>
    <col min="15889" max="15889" width="16" style="36" customWidth="1"/>
    <col min="15890" max="16128" width="9.140625" style="36"/>
    <col min="16129" max="16129" width="5.85546875" style="36" customWidth="1"/>
    <col min="16130" max="16130" width="46" style="36" customWidth="1"/>
    <col min="16131" max="16133" width="15.7109375" style="36" customWidth="1"/>
    <col min="16134" max="16134" width="16.7109375" style="36" customWidth="1"/>
    <col min="16135" max="16135" width="13.140625" style="36" customWidth="1"/>
    <col min="16136" max="16144" width="0" style="36" hidden="1" customWidth="1"/>
    <col min="16145" max="16145" width="16" style="36" customWidth="1"/>
    <col min="16146" max="16384" width="9.140625" style="36"/>
  </cols>
  <sheetData>
    <row r="1" spans="1:21" x14ac:dyDescent="0.25">
      <c r="E1" s="36" t="s">
        <v>63</v>
      </c>
    </row>
    <row r="2" spans="1:21" x14ac:dyDescent="0.25">
      <c r="E2" s="36" t="s">
        <v>69</v>
      </c>
    </row>
    <row r="3" spans="1:21" x14ac:dyDescent="0.25">
      <c r="E3" s="36" t="s">
        <v>70</v>
      </c>
    </row>
    <row r="4" spans="1:21" x14ac:dyDescent="0.25">
      <c r="E4" s="36" t="s">
        <v>71</v>
      </c>
    </row>
    <row r="5" spans="1:21" x14ac:dyDescent="0.25">
      <c r="E5" s="36" t="s">
        <v>72</v>
      </c>
      <c r="U5" s="37"/>
    </row>
    <row r="6" spans="1:21" hidden="1" x14ac:dyDescent="0.25">
      <c r="C6" s="36" t="s">
        <v>73</v>
      </c>
      <c r="U6" s="37"/>
    </row>
    <row r="7" spans="1:21" hidden="1" x14ac:dyDescent="0.25">
      <c r="C7" s="36" t="s">
        <v>111</v>
      </c>
      <c r="U7" s="37"/>
    </row>
    <row r="8" spans="1:21" hidden="1" x14ac:dyDescent="0.25">
      <c r="C8" s="36" t="s">
        <v>138</v>
      </c>
      <c r="U8" s="37"/>
    </row>
    <row r="9" spans="1:21" hidden="1" x14ac:dyDescent="0.25">
      <c r="C9" s="36" t="s">
        <v>129</v>
      </c>
      <c r="U9" s="37"/>
    </row>
    <row r="10" spans="1:21" hidden="1" x14ac:dyDescent="0.25">
      <c r="A10" s="38" t="s">
        <v>78</v>
      </c>
      <c r="B10" s="38" t="s">
        <v>6</v>
      </c>
      <c r="C10" s="100" t="s">
        <v>112</v>
      </c>
      <c r="D10" s="100"/>
      <c r="E10" s="100"/>
      <c r="F10" s="99" t="s">
        <v>113</v>
      </c>
      <c r="H10" s="100" t="s">
        <v>112</v>
      </c>
      <c r="I10" s="100"/>
      <c r="J10" s="100"/>
      <c r="K10" s="99" t="s">
        <v>113</v>
      </c>
      <c r="U10" s="37"/>
    </row>
    <row r="11" spans="1:21" ht="78.75" hidden="1" x14ac:dyDescent="0.25">
      <c r="A11" s="39"/>
      <c r="B11" s="39"/>
      <c r="C11" s="40" t="s">
        <v>114</v>
      </c>
      <c r="D11" s="40" t="s">
        <v>115</v>
      </c>
      <c r="E11" s="40" t="s">
        <v>116</v>
      </c>
      <c r="F11" s="99"/>
      <c r="H11" s="40" t="s">
        <v>114</v>
      </c>
      <c r="I11" s="40" t="s">
        <v>115</v>
      </c>
      <c r="J11" s="40" t="s">
        <v>116</v>
      </c>
      <c r="K11" s="99"/>
      <c r="U11" s="37"/>
    </row>
    <row r="12" spans="1:21" hidden="1" x14ac:dyDescent="0.25">
      <c r="A12" s="41">
        <v>1</v>
      </c>
      <c r="B12" s="41">
        <v>2</v>
      </c>
      <c r="C12" s="41">
        <v>3</v>
      </c>
      <c r="D12" s="41">
        <v>4</v>
      </c>
      <c r="E12" s="41">
        <v>5</v>
      </c>
      <c r="F12" s="41">
        <v>6</v>
      </c>
      <c r="H12" s="36" t="s">
        <v>160</v>
      </c>
      <c r="U12" s="37"/>
    </row>
    <row r="13" spans="1:21" ht="31.5" hidden="1" x14ac:dyDescent="0.25">
      <c r="A13" s="42" t="s">
        <v>7</v>
      </c>
      <c r="B13" s="40" t="s">
        <v>117</v>
      </c>
      <c r="C13" s="43">
        <f>'[1]факт расх'!C159*1000</f>
        <v>181581.02864573302</v>
      </c>
      <c r="D13" s="44">
        <v>9</v>
      </c>
      <c r="E13" s="44">
        <f>1440+1000+1000+2500+4000+804.9+37+150+400</f>
        <v>11331.9</v>
      </c>
      <c r="F13" s="43">
        <f>C13/D13</f>
        <v>20175.66984952589</v>
      </c>
      <c r="H13" s="42">
        <f>C13*E81/100</f>
        <v>206639.21059884419</v>
      </c>
      <c r="I13" s="36">
        <v>4</v>
      </c>
      <c r="J13" s="44">
        <f>1000+1000+2500+150</f>
        <v>4650</v>
      </c>
      <c r="L13" s="36">
        <v>13</v>
      </c>
      <c r="M13" s="36">
        <v>8330</v>
      </c>
      <c r="N13" s="36">
        <f>M13-E13</f>
        <v>-3001.8999999999996</v>
      </c>
      <c r="Q13" s="45"/>
      <c r="U13" s="37"/>
    </row>
    <row r="14" spans="1:21" ht="47.25" hidden="1" x14ac:dyDescent="0.25">
      <c r="A14" s="42" t="s">
        <v>8</v>
      </c>
      <c r="B14" s="40" t="s">
        <v>118</v>
      </c>
      <c r="C14" s="43">
        <f>('[1]факт расх'!C160+'[1]факт расх'!C161+'[1]факт расх'!C162)*1000</f>
        <v>1307164.0468718144</v>
      </c>
      <c r="D14" s="44">
        <v>9</v>
      </c>
      <c r="E14" s="44">
        <f>1440+1000+1000+2500+4000+804.9+37+150+400</f>
        <v>11331.9</v>
      </c>
      <c r="F14" s="43">
        <f>C14/D14</f>
        <v>145240.44965242382</v>
      </c>
      <c r="H14" s="42">
        <f>C14*E81/100</f>
        <v>1487552.6853401246</v>
      </c>
      <c r="I14" s="36">
        <v>0</v>
      </c>
      <c r="J14" s="44">
        <v>0</v>
      </c>
      <c r="Q14" s="45"/>
      <c r="U14" s="37"/>
    </row>
    <row r="15" spans="1:21" ht="110.25" hidden="1" x14ac:dyDescent="0.25">
      <c r="A15" s="46" t="s">
        <v>161</v>
      </c>
      <c r="B15" s="40" t="s">
        <v>162</v>
      </c>
      <c r="C15" s="43"/>
      <c r="D15" s="44"/>
      <c r="E15" s="44"/>
      <c r="F15" s="43"/>
      <c r="H15" s="47"/>
      <c r="J15" s="45"/>
      <c r="Q15" s="45"/>
      <c r="U15" s="37"/>
    </row>
    <row r="16" spans="1:21" ht="110.25" hidden="1" x14ac:dyDescent="0.25">
      <c r="A16" s="42" t="s">
        <v>163</v>
      </c>
      <c r="B16" s="40" t="s">
        <v>164</v>
      </c>
      <c r="C16" s="43"/>
      <c r="D16" s="44"/>
      <c r="E16" s="44"/>
      <c r="F16" s="43"/>
      <c r="H16" s="47"/>
      <c r="J16" s="45"/>
      <c r="Q16" s="45"/>
      <c r="U16" s="37"/>
    </row>
    <row r="17" spans="1:21" x14ac:dyDescent="0.25">
      <c r="A17" s="48"/>
      <c r="H17" s="36">
        <f>SUM(H13:H14)</f>
        <v>1694191.8959389688</v>
      </c>
      <c r="U17" s="37"/>
    </row>
    <row r="18" spans="1:21" hidden="1" x14ac:dyDescent="0.25">
      <c r="C18" s="36" t="s">
        <v>73</v>
      </c>
      <c r="U18" s="37"/>
    </row>
    <row r="19" spans="1:21" hidden="1" x14ac:dyDescent="0.25">
      <c r="C19" s="36" t="s">
        <v>111</v>
      </c>
      <c r="U19" s="37"/>
    </row>
    <row r="20" spans="1:21" hidden="1" x14ac:dyDescent="0.25">
      <c r="C20" s="36" t="s">
        <v>138</v>
      </c>
      <c r="U20" s="37"/>
    </row>
    <row r="21" spans="1:21" hidden="1" x14ac:dyDescent="0.25">
      <c r="C21" s="36" t="s">
        <v>119</v>
      </c>
      <c r="U21" s="37"/>
    </row>
    <row r="22" spans="1:21" hidden="1" x14ac:dyDescent="0.25">
      <c r="A22" s="38" t="s">
        <v>78</v>
      </c>
      <c r="B22" s="38" t="s">
        <v>6</v>
      </c>
      <c r="C22" s="100" t="s">
        <v>112</v>
      </c>
      <c r="D22" s="100"/>
      <c r="E22" s="100"/>
      <c r="F22" s="99" t="s">
        <v>113</v>
      </c>
      <c r="H22" s="100" t="s">
        <v>112</v>
      </c>
      <c r="I22" s="100"/>
      <c r="J22" s="100"/>
      <c r="K22" s="99" t="s">
        <v>113</v>
      </c>
      <c r="U22" s="37"/>
    </row>
    <row r="23" spans="1:21" ht="78.75" hidden="1" x14ac:dyDescent="0.25">
      <c r="A23" s="39"/>
      <c r="B23" s="39"/>
      <c r="C23" s="40" t="s">
        <v>114</v>
      </c>
      <c r="D23" s="40" t="s">
        <v>115</v>
      </c>
      <c r="E23" s="40" t="s">
        <v>116</v>
      </c>
      <c r="F23" s="99"/>
      <c r="H23" s="40" t="s">
        <v>114</v>
      </c>
      <c r="I23" s="40" t="s">
        <v>115</v>
      </c>
      <c r="J23" s="40" t="s">
        <v>116</v>
      </c>
      <c r="K23" s="99"/>
      <c r="U23" s="37"/>
    </row>
    <row r="24" spans="1:21" hidden="1" x14ac:dyDescent="0.25">
      <c r="A24" s="41">
        <v>1</v>
      </c>
      <c r="B24" s="41">
        <v>2</v>
      </c>
      <c r="C24" s="41">
        <v>3</v>
      </c>
      <c r="D24" s="41">
        <v>4</v>
      </c>
      <c r="E24" s="41">
        <v>5</v>
      </c>
      <c r="F24" s="41">
        <v>6</v>
      </c>
      <c r="H24" s="36" t="s">
        <v>160</v>
      </c>
      <c r="U24" s="37"/>
    </row>
    <row r="25" spans="1:21" ht="31.5" hidden="1" x14ac:dyDescent="0.25">
      <c r="A25" s="42" t="s">
        <v>7</v>
      </c>
      <c r="B25" s="40" t="s">
        <v>117</v>
      </c>
      <c r="C25" s="49">
        <f>'[1]факт расх'!C169*1000</f>
        <v>634202.73113193794</v>
      </c>
      <c r="D25" s="50">
        <v>8</v>
      </c>
      <c r="E25" s="50">
        <f>6000+2700+300+200+300+150+455+585</f>
        <v>10690</v>
      </c>
      <c r="F25" s="49">
        <f>C25/D25</f>
        <v>79275.341391492242</v>
      </c>
      <c r="H25" s="51">
        <f>C25</f>
        <v>634202.73113193794</v>
      </c>
      <c r="I25" s="36">
        <v>3</v>
      </c>
      <c r="J25" s="44">
        <f>6000+4995+1000</f>
        <v>11995</v>
      </c>
      <c r="U25" s="37"/>
    </row>
    <row r="26" spans="1:21" ht="47.25" hidden="1" x14ac:dyDescent="0.25">
      <c r="A26" s="42" t="s">
        <v>8</v>
      </c>
      <c r="B26" s="40" t="s">
        <v>118</v>
      </c>
      <c r="C26" s="49">
        <f>('[1]факт расх'!C174)*1000</f>
        <v>1927512.9488680619</v>
      </c>
      <c r="D26" s="50">
        <v>8</v>
      </c>
      <c r="E26" s="50">
        <f>6000+2700+300+200+300+150+455+585</f>
        <v>10690</v>
      </c>
      <c r="F26" s="49">
        <f>C26/D26</f>
        <v>240939.11860850774</v>
      </c>
      <c r="H26" s="51">
        <f>C26</f>
        <v>1927512.9488680619</v>
      </c>
      <c r="I26" s="36">
        <v>5</v>
      </c>
      <c r="J26" s="44">
        <f>1440+1000+1000+2500+804.9</f>
        <v>6744.9</v>
      </c>
      <c r="U26" s="37"/>
    </row>
    <row r="27" spans="1:21" ht="126" hidden="1" x14ac:dyDescent="0.25">
      <c r="A27" s="46" t="s">
        <v>161</v>
      </c>
      <c r="B27" s="40" t="s">
        <v>204</v>
      </c>
      <c r="C27" s="49"/>
      <c r="D27" s="50"/>
      <c r="E27" s="50"/>
      <c r="F27" s="49"/>
      <c r="H27" s="52"/>
      <c r="J27" s="45"/>
      <c r="U27" s="37"/>
    </row>
    <row r="28" spans="1:21" ht="100.5" hidden="1" customHeight="1" x14ac:dyDescent="0.25">
      <c r="A28" s="42" t="s">
        <v>163</v>
      </c>
      <c r="B28" s="40" t="s">
        <v>205</v>
      </c>
      <c r="C28" s="49">
        <f>C26</f>
        <v>1927512.9488680619</v>
      </c>
      <c r="D28" s="49">
        <f>D26</f>
        <v>8</v>
      </c>
      <c r="E28" s="49">
        <f>E26</f>
        <v>10690</v>
      </c>
      <c r="F28" s="49">
        <f>F26</f>
        <v>240939.11860850774</v>
      </c>
      <c r="H28" s="52"/>
      <c r="J28" s="45"/>
      <c r="U28" s="37"/>
    </row>
    <row r="29" spans="1:21" x14ac:dyDescent="0.25">
      <c r="H29" s="53">
        <f>SUM(H25:H26)</f>
        <v>2561715.6799999997</v>
      </c>
      <c r="U29" s="37"/>
    </row>
    <row r="30" spans="1:21" x14ac:dyDescent="0.25">
      <c r="C30" s="36" t="s">
        <v>73</v>
      </c>
      <c r="U30" s="37"/>
    </row>
    <row r="31" spans="1:21" x14ac:dyDescent="0.25">
      <c r="C31" s="36" t="s">
        <v>111</v>
      </c>
      <c r="U31" s="37"/>
    </row>
    <row r="32" spans="1:21" x14ac:dyDescent="0.25">
      <c r="C32" s="36" t="s">
        <v>138</v>
      </c>
      <c r="U32" s="37"/>
    </row>
    <row r="33" spans="1:21" x14ac:dyDescent="0.25">
      <c r="C33" s="36" t="s">
        <v>165</v>
      </c>
      <c r="U33" s="37"/>
    </row>
    <row r="34" spans="1:21" x14ac:dyDescent="0.25">
      <c r="A34" s="38" t="s">
        <v>78</v>
      </c>
      <c r="B34" s="38" t="s">
        <v>6</v>
      </c>
      <c r="C34" s="100" t="s">
        <v>112</v>
      </c>
      <c r="D34" s="100"/>
      <c r="E34" s="100"/>
      <c r="F34" s="99" t="s">
        <v>113</v>
      </c>
      <c r="H34" s="100" t="s">
        <v>112</v>
      </c>
      <c r="I34" s="100"/>
      <c r="J34" s="100"/>
      <c r="K34" s="99" t="s">
        <v>113</v>
      </c>
      <c r="U34" s="37"/>
    </row>
    <row r="35" spans="1:21" ht="78.75" x14ac:dyDescent="0.25">
      <c r="A35" s="39"/>
      <c r="B35" s="39"/>
      <c r="C35" s="40" t="s">
        <v>114</v>
      </c>
      <c r="D35" s="40" t="s">
        <v>115</v>
      </c>
      <c r="E35" s="40" t="s">
        <v>116</v>
      </c>
      <c r="F35" s="99"/>
      <c r="H35" s="40" t="s">
        <v>114</v>
      </c>
      <c r="I35" s="40" t="s">
        <v>115</v>
      </c>
      <c r="J35" s="40" t="s">
        <v>116</v>
      </c>
      <c r="K35" s="99"/>
      <c r="U35" s="37"/>
    </row>
    <row r="36" spans="1:21" x14ac:dyDescent="0.25">
      <c r="A36" s="41">
        <v>1</v>
      </c>
      <c r="B36" s="41">
        <v>2</v>
      </c>
      <c r="C36" s="41">
        <v>3</v>
      </c>
      <c r="D36" s="41">
        <v>4</v>
      </c>
      <c r="E36" s="41">
        <v>5</v>
      </c>
      <c r="F36" s="41">
        <v>6</v>
      </c>
      <c r="H36" s="36" t="s">
        <v>160</v>
      </c>
      <c r="U36" s="37"/>
    </row>
    <row r="37" spans="1:21" ht="31.5" x14ac:dyDescent="0.25">
      <c r="A37" s="42" t="s">
        <v>7</v>
      </c>
      <c r="B37" s="40" t="s">
        <v>117</v>
      </c>
      <c r="C37" s="49">
        <v>113423.62948177035</v>
      </c>
      <c r="D37" s="50">
        <v>6</v>
      </c>
      <c r="E37" s="50">
        <v>1460</v>
      </c>
      <c r="F37" s="49">
        <v>18903.938246961723</v>
      </c>
      <c r="H37" s="51">
        <f>C37</f>
        <v>113423.62948177035</v>
      </c>
      <c r="I37" s="36">
        <v>3</v>
      </c>
      <c r="J37" s="44">
        <f>6000+4995+1000</f>
        <v>11995</v>
      </c>
      <c r="U37" s="37"/>
    </row>
    <row r="38" spans="1:21" ht="47.25" x14ac:dyDescent="0.25">
      <c r="A38" s="42" t="s">
        <v>8</v>
      </c>
      <c r="B38" s="40" t="s">
        <v>118</v>
      </c>
      <c r="C38" s="49">
        <v>173451.88051822965</v>
      </c>
      <c r="D38" s="50">
        <v>4</v>
      </c>
      <c r="E38" s="50">
        <v>12550</v>
      </c>
      <c r="F38" s="49">
        <v>43362.970129557412</v>
      </c>
      <c r="H38" s="51">
        <f>C38</f>
        <v>173451.88051822965</v>
      </c>
      <c r="I38" s="36">
        <v>5</v>
      </c>
      <c r="J38" s="44">
        <f>1440+1000+1000+2500+804.9</f>
        <v>6744.9</v>
      </c>
      <c r="U38" s="37"/>
    </row>
    <row r="39" spans="1:21" ht="126" x14ac:dyDescent="0.25">
      <c r="A39" s="46" t="s">
        <v>161</v>
      </c>
      <c r="B39" s="40" t="s">
        <v>204</v>
      </c>
      <c r="C39" s="49">
        <v>22725.967113110109</v>
      </c>
      <c r="D39" s="50">
        <v>1</v>
      </c>
      <c r="E39" s="50">
        <v>150</v>
      </c>
      <c r="F39" s="49">
        <v>22725.967113110109</v>
      </c>
      <c r="H39" s="53"/>
      <c r="U39" s="37"/>
    </row>
    <row r="40" spans="1:21" ht="97.5" customHeight="1" x14ac:dyDescent="0.25">
      <c r="A40" s="42" t="s">
        <v>163</v>
      </c>
      <c r="B40" s="40" t="s">
        <v>205</v>
      </c>
      <c r="C40" s="49">
        <v>150725.91340511953</v>
      </c>
      <c r="D40" s="50">
        <v>3</v>
      </c>
      <c r="E40" s="50">
        <v>980</v>
      </c>
      <c r="F40" s="49">
        <v>50241.971135039843</v>
      </c>
      <c r="H40" s="53"/>
      <c r="U40" s="37"/>
    </row>
    <row r="41" spans="1:21" x14ac:dyDescent="0.25">
      <c r="H41" s="53"/>
      <c r="U41" s="37"/>
    </row>
    <row r="42" spans="1:21" x14ac:dyDescent="0.25">
      <c r="C42" s="36" t="s">
        <v>73</v>
      </c>
      <c r="U42" s="37"/>
    </row>
    <row r="43" spans="1:21" x14ac:dyDescent="0.25">
      <c r="C43" s="36" t="s">
        <v>111</v>
      </c>
      <c r="U43" s="37"/>
    </row>
    <row r="44" spans="1:21" x14ac:dyDescent="0.25">
      <c r="C44" s="36" t="s">
        <v>138</v>
      </c>
      <c r="U44" s="37"/>
    </row>
    <row r="45" spans="1:21" x14ac:dyDescent="0.25">
      <c r="C45" s="36" t="s">
        <v>206</v>
      </c>
      <c r="U45" s="37"/>
    </row>
    <row r="46" spans="1:21" x14ac:dyDescent="0.25">
      <c r="A46" s="38" t="s">
        <v>78</v>
      </c>
      <c r="B46" s="38" t="s">
        <v>6</v>
      </c>
      <c r="C46" s="100" t="s">
        <v>112</v>
      </c>
      <c r="D46" s="100"/>
      <c r="E46" s="100"/>
      <c r="F46" s="99" t="s">
        <v>113</v>
      </c>
      <c r="H46" s="100" t="s">
        <v>112</v>
      </c>
      <c r="I46" s="100"/>
      <c r="J46" s="100"/>
      <c r="K46" s="99" t="s">
        <v>113</v>
      </c>
      <c r="U46" s="37"/>
    </row>
    <row r="47" spans="1:21" ht="78.75" x14ac:dyDescent="0.25">
      <c r="A47" s="39"/>
      <c r="B47" s="39"/>
      <c r="C47" s="40" t="s">
        <v>114</v>
      </c>
      <c r="D47" s="40" t="s">
        <v>115</v>
      </c>
      <c r="E47" s="40" t="s">
        <v>116</v>
      </c>
      <c r="F47" s="99"/>
      <c r="H47" s="40" t="s">
        <v>114</v>
      </c>
      <c r="I47" s="40" t="s">
        <v>115</v>
      </c>
      <c r="J47" s="40" t="s">
        <v>116</v>
      </c>
      <c r="K47" s="99"/>
      <c r="U47" s="37"/>
    </row>
    <row r="48" spans="1:21" x14ac:dyDescent="0.25">
      <c r="A48" s="41">
        <v>1</v>
      </c>
      <c r="B48" s="41">
        <v>2</v>
      </c>
      <c r="C48" s="41">
        <v>3</v>
      </c>
      <c r="D48" s="41">
        <v>4</v>
      </c>
      <c r="E48" s="41">
        <v>5</v>
      </c>
      <c r="F48" s="41">
        <v>6</v>
      </c>
      <c r="H48" s="36" t="s">
        <v>160</v>
      </c>
      <c r="U48" s="37"/>
    </row>
    <row r="49" spans="1:21" ht="31.5" x14ac:dyDescent="0.25">
      <c r="A49" s="42" t="s">
        <v>7</v>
      </c>
      <c r="B49" s="40" t="s">
        <v>117</v>
      </c>
      <c r="C49" s="49">
        <v>119414.86075144507</v>
      </c>
      <c r="D49" s="50">
        <v>5</v>
      </c>
      <c r="E49" s="50">
        <v>410</v>
      </c>
      <c r="F49" s="49">
        <v>23882.972150289013</v>
      </c>
      <c r="H49" s="51">
        <f>C49</f>
        <v>119414.86075144507</v>
      </c>
      <c r="I49" s="36">
        <v>3</v>
      </c>
      <c r="J49" s="44">
        <f>6000+4995+1000</f>
        <v>11995</v>
      </c>
      <c r="U49" s="37"/>
    </row>
    <row r="50" spans="1:21" ht="47.25" x14ac:dyDescent="0.25">
      <c r="A50" s="42" t="s">
        <v>8</v>
      </c>
      <c r="B50" s="40" t="s">
        <v>118</v>
      </c>
      <c r="C50" s="49">
        <v>123521.40924855493</v>
      </c>
      <c r="D50" s="50">
        <v>3</v>
      </c>
      <c r="E50" s="50">
        <v>410</v>
      </c>
      <c r="F50" s="49">
        <v>41173.803082851642</v>
      </c>
      <c r="H50" s="51">
        <f>C50</f>
        <v>123521.40924855493</v>
      </c>
      <c r="I50" s="36">
        <v>5</v>
      </c>
      <c r="J50" s="44">
        <f>1440+1000+1000+2500+804.9</f>
        <v>6744.9</v>
      </c>
      <c r="U50" s="37"/>
    </row>
    <row r="51" spans="1:21" ht="126" x14ac:dyDescent="0.25">
      <c r="A51" s="46" t="s">
        <v>161</v>
      </c>
      <c r="B51" s="40" t="s">
        <v>204</v>
      </c>
      <c r="C51" s="49"/>
      <c r="D51" s="50"/>
      <c r="E51" s="50"/>
      <c r="F51" s="49"/>
      <c r="H51" s="53"/>
      <c r="U51" s="37"/>
    </row>
    <row r="52" spans="1:21" ht="110.25" x14ac:dyDescent="0.25">
      <c r="A52" s="42" t="s">
        <v>163</v>
      </c>
      <c r="B52" s="40" t="s">
        <v>205</v>
      </c>
      <c r="C52" s="49">
        <v>123521.40924855493</v>
      </c>
      <c r="D52" s="50">
        <v>3</v>
      </c>
      <c r="E52" s="50">
        <v>410</v>
      </c>
      <c r="F52" s="49">
        <v>41173.803082851642</v>
      </c>
      <c r="H52" s="53"/>
      <c r="U52" s="37"/>
    </row>
    <row r="53" spans="1:21" x14ac:dyDescent="0.25">
      <c r="A53" s="47"/>
      <c r="B53" s="74"/>
      <c r="C53" s="75"/>
      <c r="D53" s="76"/>
      <c r="E53" s="76"/>
      <c r="F53" s="75"/>
      <c r="H53" s="53"/>
      <c r="U53" s="37"/>
    </row>
    <row r="54" spans="1:21" x14ac:dyDescent="0.25">
      <c r="C54" s="36" t="s">
        <v>73</v>
      </c>
      <c r="H54" s="53"/>
      <c r="U54" s="37"/>
    </row>
    <row r="55" spans="1:21" x14ac:dyDescent="0.25">
      <c r="C55" s="36" t="s">
        <v>111</v>
      </c>
      <c r="H55" s="53"/>
      <c r="U55" s="37"/>
    </row>
    <row r="56" spans="1:21" x14ac:dyDescent="0.25">
      <c r="C56" s="36" t="s">
        <v>138</v>
      </c>
      <c r="H56" s="53"/>
      <c r="U56" s="37"/>
    </row>
    <row r="57" spans="1:21" x14ac:dyDescent="0.25">
      <c r="C57" s="36" t="s">
        <v>219</v>
      </c>
      <c r="H57" s="53"/>
      <c r="U57" s="37"/>
    </row>
    <row r="58" spans="1:21" x14ac:dyDescent="0.25">
      <c r="A58" s="38" t="s">
        <v>78</v>
      </c>
      <c r="B58" s="38" t="s">
        <v>6</v>
      </c>
      <c r="C58" s="100" t="s">
        <v>112</v>
      </c>
      <c r="D58" s="100"/>
      <c r="E58" s="100"/>
      <c r="F58" s="99" t="s">
        <v>113</v>
      </c>
      <c r="H58" s="53"/>
      <c r="U58" s="37"/>
    </row>
    <row r="59" spans="1:21" ht="78.75" x14ac:dyDescent="0.25">
      <c r="A59" s="39"/>
      <c r="B59" s="39"/>
      <c r="C59" s="40" t="s">
        <v>114</v>
      </c>
      <c r="D59" s="40" t="s">
        <v>115</v>
      </c>
      <c r="E59" s="40" t="s">
        <v>116</v>
      </c>
      <c r="F59" s="99"/>
      <c r="H59" s="53"/>
      <c r="U59" s="37"/>
    </row>
    <row r="60" spans="1:21" x14ac:dyDescent="0.25">
      <c r="A60" s="41">
        <v>1</v>
      </c>
      <c r="B60" s="41">
        <v>2</v>
      </c>
      <c r="C60" s="41">
        <v>3</v>
      </c>
      <c r="D60" s="41">
        <v>4</v>
      </c>
      <c r="E60" s="41">
        <v>5</v>
      </c>
      <c r="F60" s="41">
        <v>6</v>
      </c>
      <c r="H60" s="53"/>
      <c r="U60" s="37"/>
    </row>
    <row r="61" spans="1:21" ht="31.5" x14ac:dyDescent="0.25">
      <c r="A61" s="42" t="s">
        <v>7</v>
      </c>
      <c r="B61" s="40" t="s">
        <v>117</v>
      </c>
      <c r="C61" s="49">
        <f>'[1]факт расх (3)'!C229*1000</f>
        <v>217308.25122708181</v>
      </c>
      <c r="D61" s="50">
        <v>7</v>
      </c>
      <c r="E61" s="50">
        <v>9190</v>
      </c>
      <c r="F61" s="49">
        <f>C61/D61</f>
        <v>31044.035889583116</v>
      </c>
      <c r="H61" s="53"/>
      <c r="U61" s="37"/>
    </row>
    <row r="62" spans="1:21" ht="47.25" x14ac:dyDescent="0.25">
      <c r="A62" s="42" t="s">
        <v>8</v>
      </c>
      <c r="B62" s="40" t="s">
        <v>118</v>
      </c>
      <c r="C62" s="49">
        <f>C63+C64</f>
        <v>338139.59877291851</v>
      </c>
      <c r="D62" s="50">
        <v>3</v>
      </c>
      <c r="E62" s="50">
        <f>E64</f>
        <v>8890</v>
      </c>
      <c r="F62" s="49">
        <f>C62/D62</f>
        <v>112713.19959097284</v>
      </c>
      <c r="H62" s="53"/>
      <c r="U62" s="37"/>
    </row>
    <row r="63" spans="1:21" ht="126" x14ac:dyDescent="0.25">
      <c r="A63" s="46" t="s">
        <v>161</v>
      </c>
      <c r="B63" s="40" t="s">
        <v>204</v>
      </c>
      <c r="C63" s="49">
        <f>'[1]факт расх (3)'!C235*1000</f>
        <v>19139.89394491255</v>
      </c>
      <c r="D63" s="50">
        <v>2</v>
      </c>
      <c r="E63" s="50">
        <f>150*2</f>
        <v>300</v>
      </c>
      <c r="F63" s="49">
        <f>C63/D63</f>
        <v>9569.946972456275</v>
      </c>
      <c r="H63" s="53"/>
      <c r="U63" s="37"/>
    </row>
    <row r="64" spans="1:21" ht="95.25" customHeight="1" x14ac:dyDescent="0.25">
      <c r="A64" s="42" t="s">
        <v>163</v>
      </c>
      <c r="B64" s="40" t="s">
        <v>205</v>
      </c>
      <c r="C64" s="49">
        <f>'[1]факт расх (3)'!C236*1000</f>
        <v>318999.70482800598</v>
      </c>
      <c r="D64" s="50">
        <v>4</v>
      </c>
      <c r="E64" s="50">
        <v>8890</v>
      </c>
      <c r="F64" s="49">
        <f>C64/D64</f>
        <v>79749.926207001496</v>
      </c>
      <c r="H64" s="53"/>
      <c r="U64" s="37"/>
    </row>
    <row r="65" spans="1:21" x14ac:dyDescent="0.25">
      <c r="A65" s="47"/>
      <c r="B65" s="74"/>
      <c r="C65" s="75"/>
      <c r="D65" s="76"/>
      <c r="E65" s="76"/>
      <c r="F65" s="75"/>
      <c r="H65" s="53"/>
      <c r="U65" s="37"/>
    </row>
    <row r="66" spans="1:21" hidden="1" x14ac:dyDescent="0.25">
      <c r="A66" s="47"/>
      <c r="B66" s="74"/>
      <c r="C66" s="75"/>
      <c r="D66" s="76"/>
      <c r="E66" s="76"/>
      <c r="F66" s="75"/>
      <c r="H66" s="53"/>
      <c r="U66" s="37"/>
    </row>
    <row r="67" spans="1:21" ht="6.75" hidden="1" customHeight="1" x14ac:dyDescent="0.25">
      <c r="A67" s="47"/>
      <c r="B67" s="74"/>
      <c r="C67" s="75"/>
      <c r="D67" s="76"/>
      <c r="E67" s="76"/>
      <c r="F67" s="75"/>
      <c r="H67" s="53"/>
      <c r="U67" s="37"/>
    </row>
    <row r="68" spans="1:21" ht="9" hidden="1" customHeight="1" x14ac:dyDescent="0.25">
      <c r="H68" s="53"/>
      <c r="U68" s="37"/>
    </row>
    <row r="69" spans="1:21" hidden="1" x14ac:dyDescent="0.25">
      <c r="B69" s="54"/>
      <c r="C69" s="54"/>
      <c r="D69" s="54"/>
      <c r="F69" s="54"/>
      <c r="U69" s="37"/>
    </row>
    <row r="70" spans="1:21" ht="36" hidden="1" customHeight="1" x14ac:dyDescent="0.25">
      <c r="B70" s="54"/>
      <c r="C70" s="54"/>
      <c r="D70" s="54"/>
      <c r="E70" s="54"/>
      <c r="U70" s="37"/>
    </row>
    <row r="71" spans="1:21" hidden="1" x14ac:dyDescent="0.25">
      <c r="B71" s="54"/>
      <c r="C71" s="54"/>
      <c r="D71" s="54"/>
      <c r="E71" s="55"/>
      <c r="U71" s="37"/>
    </row>
    <row r="72" spans="1:21" hidden="1" x14ac:dyDescent="0.25">
      <c r="B72" s="77"/>
      <c r="C72" s="77"/>
      <c r="D72" s="77"/>
      <c r="E72" s="30"/>
      <c r="F72" s="30"/>
      <c r="U72" s="37"/>
    </row>
    <row r="73" spans="1:21" ht="18" hidden="1" x14ac:dyDescent="0.25">
      <c r="B73" s="77"/>
      <c r="C73" s="82"/>
      <c r="D73" s="82"/>
      <c r="E73" s="82"/>
      <c r="F73" s="77"/>
      <c r="U73" s="37"/>
    </row>
    <row r="74" spans="1:21" ht="47.25" hidden="1" customHeight="1" x14ac:dyDescent="0.25">
      <c r="H74" s="53"/>
      <c r="U74" s="37"/>
    </row>
    <row r="75" spans="1:21" x14ac:dyDescent="0.25">
      <c r="C75" s="56" t="s">
        <v>120</v>
      </c>
      <c r="U75" s="37"/>
    </row>
    <row r="76" spans="1:21" ht="31.5" x14ac:dyDescent="0.25">
      <c r="A76" s="42"/>
      <c r="B76" s="42"/>
      <c r="C76" s="42" t="s">
        <v>166</v>
      </c>
      <c r="D76" s="42" t="s">
        <v>207</v>
      </c>
      <c r="E76" s="42" t="s">
        <v>220</v>
      </c>
      <c r="F76" s="42" t="s">
        <v>221</v>
      </c>
      <c r="G76" s="40" t="s">
        <v>222</v>
      </c>
      <c r="H76" s="42" t="s">
        <v>167</v>
      </c>
      <c r="I76" s="42" t="s">
        <v>168</v>
      </c>
      <c r="J76" s="42" t="s">
        <v>121</v>
      </c>
      <c r="K76" s="42" t="s">
        <v>169</v>
      </c>
      <c r="L76" s="40" t="s">
        <v>170</v>
      </c>
      <c r="U76" s="37"/>
    </row>
    <row r="77" spans="1:21" s="30" customFormat="1" ht="63" x14ac:dyDescent="0.25">
      <c r="A77" s="33">
        <v>1</v>
      </c>
      <c r="B77" s="32" t="s">
        <v>122</v>
      </c>
      <c r="C77" s="34">
        <f>F37</f>
        <v>18903.938246961723</v>
      </c>
      <c r="D77" s="34">
        <f>F49</f>
        <v>23882.972150289013</v>
      </c>
      <c r="E77" s="34">
        <f>F61</f>
        <v>31044.035889583116</v>
      </c>
      <c r="F77" s="29" t="s">
        <v>57</v>
      </c>
      <c r="G77" s="29" t="s">
        <v>57</v>
      </c>
      <c r="H77" s="57" t="e">
        <f>#REF!*#REF!</f>
        <v>#REF!</v>
      </c>
      <c r="I77" s="57">
        <f>F13*I13</f>
        <v>80702.679398103559</v>
      </c>
      <c r="J77" s="57">
        <f>F25*I25</f>
        <v>237826.02417447674</v>
      </c>
      <c r="U77" s="31"/>
    </row>
    <row r="78" spans="1:21" s="30" customFormat="1" ht="94.5" x14ac:dyDescent="0.25">
      <c r="A78" s="33">
        <v>2</v>
      </c>
      <c r="B78" s="32" t="s">
        <v>171</v>
      </c>
      <c r="C78" s="34"/>
      <c r="D78" s="34"/>
      <c r="E78" s="34"/>
      <c r="F78" s="29" t="s">
        <v>57</v>
      </c>
      <c r="G78" s="29" t="s">
        <v>57</v>
      </c>
      <c r="H78" s="57" t="e">
        <f>#REF!*#REF!</f>
        <v>#REF!</v>
      </c>
      <c r="I78" s="57">
        <f>0</f>
        <v>0</v>
      </c>
      <c r="J78" s="57">
        <f>F26*I26</f>
        <v>1204695.5930425387</v>
      </c>
      <c r="U78" s="31"/>
    </row>
    <row r="79" spans="1:21" s="30" customFormat="1" ht="141.75" x14ac:dyDescent="0.25">
      <c r="A79" s="33" t="s">
        <v>161</v>
      </c>
      <c r="B79" s="32" t="s">
        <v>208</v>
      </c>
      <c r="C79" s="34">
        <f>F39</f>
        <v>22725.967113110109</v>
      </c>
      <c r="D79" s="34">
        <f>F51</f>
        <v>0</v>
      </c>
      <c r="E79" s="34">
        <f>F63</f>
        <v>9569.946972456275</v>
      </c>
      <c r="F79" s="29"/>
      <c r="G79" s="29"/>
      <c r="H79" s="57"/>
      <c r="I79" s="57"/>
      <c r="J79" s="57"/>
      <c r="U79" s="31"/>
    </row>
    <row r="80" spans="1:21" s="30" customFormat="1" ht="110.25" x14ac:dyDescent="0.25">
      <c r="A80" s="33" t="s">
        <v>163</v>
      </c>
      <c r="B80" s="32" t="s">
        <v>209</v>
      </c>
      <c r="C80" s="34">
        <f>F40</f>
        <v>50241.971135039843</v>
      </c>
      <c r="D80" s="34">
        <f>F52</f>
        <v>41173.803082851642</v>
      </c>
      <c r="E80" s="34">
        <f>F64</f>
        <v>79749.926207001496</v>
      </c>
      <c r="F80" s="29"/>
      <c r="G80" s="29"/>
      <c r="H80" s="57"/>
      <c r="I80" s="57"/>
      <c r="J80" s="57"/>
      <c r="U80" s="31"/>
    </row>
    <row r="81" spans="1:21" s="30" customFormat="1" x14ac:dyDescent="0.25">
      <c r="A81" s="33">
        <v>3</v>
      </c>
      <c r="B81" s="32" t="s">
        <v>123</v>
      </c>
      <c r="C81" s="78">
        <v>103.4</v>
      </c>
      <c r="D81" s="78">
        <v>106.7</v>
      </c>
      <c r="E81" s="78">
        <v>113.8</v>
      </c>
      <c r="F81" s="78">
        <v>105.8</v>
      </c>
      <c r="G81" s="78">
        <v>107.2</v>
      </c>
      <c r="H81" s="29">
        <v>115.5</v>
      </c>
      <c r="I81" s="29">
        <v>107.1</v>
      </c>
      <c r="J81" s="29">
        <v>103.7</v>
      </c>
      <c r="K81" s="29">
        <v>102.6</v>
      </c>
      <c r="L81" s="29">
        <v>104.2</v>
      </c>
      <c r="U81" s="31"/>
    </row>
    <row r="82" spans="1:21" s="30" customFormat="1" ht="47.25" x14ac:dyDescent="0.25">
      <c r="A82" s="33">
        <v>4</v>
      </c>
      <c r="B82" s="58" t="s">
        <v>172</v>
      </c>
      <c r="C82" s="29" t="s">
        <v>57</v>
      </c>
      <c r="D82" s="29" t="s">
        <v>57</v>
      </c>
      <c r="E82" s="29" t="s">
        <v>57</v>
      </c>
      <c r="F82" s="29" t="s">
        <v>57</v>
      </c>
      <c r="G82" s="59">
        <f>(C77*D81/100*E81/100+D77*E81/100+E77)/3*F81/100*G81/100</f>
        <v>30689.626645276843</v>
      </c>
      <c r="H82" s="60"/>
      <c r="I82" s="60"/>
      <c r="J82" s="60"/>
      <c r="L82" s="59" t="e">
        <f>(H77*I81/100*J81/100+I77*J81/100+J77)/3*K81/100*L81/100</f>
        <v>#REF!</v>
      </c>
      <c r="U82" s="31"/>
    </row>
    <row r="83" spans="1:21" s="30" customFormat="1" ht="157.5" x14ac:dyDescent="0.25">
      <c r="A83" s="33">
        <v>5</v>
      </c>
      <c r="B83" s="58" t="s">
        <v>210</v>
      </c>
      <c r="C83" s="29"/>
      <c r="D83" s="29"/>
      <c r="E83" s="29"/>
      <c r="F83" s="29"/>
      <c r="G83" s="59">
        <f>(C79*D81/100*E81/100+D79*E81/100+E79)/2*F81/100*G81/100</f>
        <v>21075.747055255506</v>
      </c>
      <c r="H83" s="60"/>
      <c r="I83" s="60"/>
      <c r="J83" s="60"/>
      <c r="L83" s="60"/>
      <c r="U83" s="31"/>
    </row>
    <row r="84" spans="1:21" s="30" customFormat="1" ht="110.25" x14ac:dyDescent="0.25">
      <c r="A84" s="33">
        <v>6</v>
      </c>
      <c r="B84" s="58" t="s">
        <v>211</v>
      </c>
      <c r="C84" s="29"/>
      <c r="D84" s="29"/>
      <c r="E84" s="29"/>
      <c r="F84" s="29"/>
      <c r="G84" s="59">
        <f>(C80*D81/100*E81/100+D80*E81/100+E80)/3*F81/100*G81/100</f>
        <v>70928.277014584732</v>
      </c>
      <c r="H84" s="60"/>
      <c r="I84" s="60"/>
      <c r="J84" s="60"/>
      <c r="L84" s="60"/>
      <c r="U84" s="31"/>
    </row>
    <row r="85" spans="1:21" s="30" customFormat="1" ht="204.75" x14ac:dyDescent="0.25">
      <c r="A85" s="33">
        <v>6</v>
      </c>
      <c r="B85" s="58" t="s">
        <v>212</v>
      </c>
      <c r="C85" s="29" t="s">
        <v>57</v>
      </c>
      <c r="D85" s="29" t="s">
        <v>57</v>
      </c>
      <c r="E85" s="29" t="s">
        <v>57</v>
      </c>
      <c r="F85" s="29" t="s">
        <v>57</v>
      </c>
      <c r="G85" s="59" t="s">
        <v>57</v>
      </c>
      <c r="H85" s="60"/>
      <c r="I85" s="60"/>
      <c r="J85" s="60"/>
      <c r="U85" s="31"/>
    </row>
    <row r="86" spans="1:21" s="30" customFormat="1" ht="78.75" x14ac:dyDescent="0.25">
      <c r="A86" s="33" t="s">
        <v>213</v>
      </c>
      <c r="B86" s="58" t="s">
        <v>214</v>
      </c>
      <c r="C86" s="29" t="s">
        <v>57</v>
      </c>
      <c r="D86" s="29" t="s">
        <v>57</v>
      </c>
      <c r="E86" s="29" t="s">
        <v>57</v>
      </c>
      <c r="F86" s="29" t="s">
        <v>57</v>
      </c>
      <c r="G86" s="79">
        <f>G82+G83</f>
        <v>51765.373700532349</v>
      </c>
      <c r="U86" s="31"/>
    </row>
    <row r="87" spans="1:21" s="30" customFormat="1" ht="78.75" x14ac:dyDescent="0.25">
      <c r="A87" s="33" t="s">
        <v>215</v>
      </c>
      <c r="B87" s="58" t="s">
        <v>216</v>
      </c>
      <c r="C87" s="29" t="s">
        <v>57</v>
      </c>
      <c r="D87" s="29" t="s">
        <v>57</v>
      </c>
      <c r="E87" s="29" t="s">
        <v>57</v>
      </c>
      <c r="F87" s="29" t="s">
        <v>57</v>
      </c>
      <c r="G87" s="79">
        <f>G82+G84</f>
        <v>101617.90365986158</v>
      </c>
      <c r="U87" s="31"/>
    </row>
    <row r="88" spans="1:21" s="30" customFormat="1" ht="7.5" customHeight="1" x14ac:dyDescent="0.25">
      <c r="B88" s="77"/>
      <c r="C88" s="77"/>
      <c r="D88" s="77"/>
      <c r="E88" s="77"/>
      <c r="U88" s="31"/>
    </row>
    <row r="89" spans="1:21" s="30" customFormat="1" ht="9" customHeight="1" x14ac:dyDescent="0.25">
      <c r="B89" s="77"/>
      <c r="C89" s="77"/>
      <c r="D89" s="77"/>
      <c r="E89" s="80"/>
      <c r="G89" s="81"/>
      <c r="U89" s="31"/>
    </row>
    <row r="90" spans="1:21" s="30" customFormat="1" x14ac:dyDescent="0.25">
      <c r="B90" s="77"/>
      <c r="C90" s="77"/>
      <c r="D90" s="77"/>
      <c r="U90" s="31"/>
    </row>
    <row r="91" spans="1:21" s="30" customFormat="1" ht="18" x14ac:dyDescent="0.25">
      <c r="B91" s="77"/>
      <c r="C91" s="82"/>
      <c r="D91" s="82"/>
      <c r="E91" s="82"/>
      <c r="F91" s="77"/>
      <c r="U91" s="31"/>
    </row>
    <row r="92" spans="1:21" s="30" customFormat="1" x14ac:dyDescent="0.25">
      <c r="U92" s="31"/>
    </row>
    <row r="93" spans="1:21" s="30" customFormat="1" x14ac:dyDescent="0.25">
      <c r="U93" s="31"/>
    </row>
    <row r="94" spans="1:21" s="30" customFormat="1" x14ac:dyDescent="0.25">
      <c r="U94" s="31"/>
    </row>
    <row r="95" spans="1:21" s="30" customFormat="1" x14ac:dyDescent="0.25">
      <c r="U95" s="31"/>
    </row>
    <row r="96" spans="1:21" s="30" customFormat="1" x14ac:dyDescent="0.25">
      <c r="U96" s="31"/>
    </row>
    <row r="97" spans="21:21" s="30" customFormat="1" x14ac:dyDescent="0.25">
      <c r="U97" s="31"/>
    </row>
    <row r="98" spans="21:21" s="30" customFormat="1" x14ac:dyDescent="0.25">
      <c r="U98" s="31"/>
    </row>
    <row r="99" spans="21:21" s="30" customFormat="1" x14ac:dyDescent="0.25">
      <c r="U99" s="31"/>
    </row>
    <row r="100" spans="21:21" s="30" customFormat="1" x14ac:dyDescent="0.25">
      <c r="U100" s="31"/>
    </row>
    <row r="101" spans="21:21" s="30" customFormat="1" x14ac:dyDescent="0.25">
      <c r="U101" s="31"/>
    </row>
    <row r="102" spans="21:21" s="30" customFormat="1" x14ac:dyDescent="0.25">
      <c r="U102" s="31"/>
    </row>
    <row r="103" spans="21:21" s="30" customFormat="1" x14ac:dyDescent="0.25">
      <c r="U103" s="31"/>
    </row>
    <row r="104" spans="21:21" s="30" customFormat="1" x14ac:dyDescent="0.25">
      <c r="U104" s="31"/>
    </row>
    <row r="105" spans="21:21" s="30" customFormat="1" x14ac:dyDescent="0.25">
      <c r="U105" s="31"/>
    </row>
    <row r="106" spans="21:21" s="30" customFormat="1" x14ac:dyDescent="0.25">
      <c r="U106" s="31"/>
    </row>
    <row r="107" spans="21:21" s="30" customFormat="1" x14ac:dyDescent="0.25">
      <c r="U107" s="31"/>
    </row>
    <row r="108" spans="21:21" s="30" customFormat="1" x14ac:dyDescent="0.25">
      <c r="U108" s="31"/>
    </row>
    <row r="109" spans="21:21" s="30" customFormat="1" x14ac:dyDescent="0.25">
      <c r="U109" s="31"/>
    </row>
    <row r="110" spans="21:21" s="30" customFormat="1" x14ac:dyDescent="0.25">
      <c r="U110" s="31"/>
    </row>
    <row r="111" spans="21:21" s="30" customFormat="1" x14ac:dyDescent="0.25">
      <c r="U111" s="31"/>
    </row>
    <row r="112" spans="21:21" s="30" customFormat="1" x14ac:dyDescent="0.25">
      <c r="U112" s="31"/>
    </row>
    <row r="113" spans="11:21" s="30" customFormat="1" x14ac:dyDescent="0.25">
      <c r="U113" s="31"/>
    </row>
    <row r="114" spans="11:21" s="30" customFormat="1" x14ac:dyDescent="0.25">
      <c r="U114" s="31"/>
    </row>
    <row r="115" spans="11:21" s="30" customFormat="1" x14ac:dyDescent="0.25">
      <c r="U115" s="31"/>
    </row>
    <row r="116" spans="11:21" s="30" customFormat="1" x14ac:dyDescent="0.25">
      <c r="K116" s="30">
        <v>718.11</v>
      </c>
      <c r="U116" s="31"/>
    </row>
    <row r="117" spans="11:21" s="30" customFormat="1" x14ac:dyDescent="0.25">
      <c r="K117" s="30">
        <v>13582.09</v>
      </c>
      <c r="U117" s="31"/>
    </row>
    <row r="118" spans="11:21" s="30" customFormat="1" x14ac:dyDescent="0.25">
      <c r="U118" s="31"/>
    </row>
    <row r="119" spans="11:21" s="30" customFormat="1" x14ac:dyDescent="0.25">
      <c r="U119" s="31"/>
    </row>
    <row r="120" spans="11:21" s="30" customFormat="1" x14ac:dyDescent="0.25">
      <c r="U120" s="31"/>
    </row>
    <row r="121" spans="11:21" s="30" customFormat="1" x14ac:dyDescent="0.25">
      <c r="U121" s="31"/>
    </row>
    <row r="122" spans="11:21" s="30" customFormat="1" x14ac:dyDescent="0.25">
      <c r="U122" s="31"/>
    </row>
    <row r="123" spans="11:21" s="30" customFormat="1" x14ac:dyDescent="0.25"/>
    <row r="124" spans="11:21" s="30" customFormat="1" x14ac:dyDescent="0.25"/>
    <row r="125" spans="11:21" s="30" customFormat="1" x14ac:dyDescent="0.25"/>
    <row r="126" spans="11:21" s="30" customFormat="1" x14ac:dyDescent="0.25">
      <c r="K126" s="61"/>
    </row>
  </sheetData>
  <mergeCells count="18">
    <mergeCell ref="C58:E58"/>
    <mergeCell ref="F58:F59"/>
    <mergeCell ref="C10:E10"/>
    <mergeCell ref="F10:F11"/>
    <mergeCell ref="H10:J10"/>
    <mergeCell ref="C34:E34"/>
    <mergeCell ref="F34:F35"/>
    <mergeCell ref="H34:J34"/>
    <mergeCell ref="K10:K11"/>
    <mergeCell ref="C22:E22"/>
    <mergeCell ref="F22:F23"/>
    <mergeCell ref="H22:J22"/>
    <mergeCell ref="K22:K23"/>
    <mergeCell ref="K34:K35"/>
    <mergeCell ref="C46:E46"/>
    <mergeCell ref="F46:F47"/>
    <mergeCell ref="H46:J46"/>
    <mergeCell ref="K46:K47"/>
  </mergeCells>
  <pageMargins left="0.7" right="0.7" top="0.75" bottom="0.75" header="0.3" footer="0.3"/>
  <pageSetup paperSize="9" scale="65" orientation="portrait" verticalDpi="0" r:id="rId1"/>
  <rowBreaks count="1" manualBreakCount="1">
    <brk id="5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22"/>
  <sheetViews>
    <sheetView view="pageLayout" topLeftCell="A7" zoomScaleNormal="100" workbookViewId="0">
      <selection activeCell="N21" sqref="N21"/>
    </sheetView>
  </sheetViews>
  <sheetFormatPr defaultRowHeight="15" x14ac:dyDescent="0.25"/>
  <sheetData>
    <row r="2" spans="1:1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1" t="s">
        <v>124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x14ac:dyDescent="0.25">
      <c r="A4" s="1" t="s">
        <v>125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 t="s">
        <v>126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75" x14ac:dyDescent="0.25">
      <c r="A6" s="1" t="s">
        <v>127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75" x14ac:dyDescent="0.25">
      <c r="A12" s="1" t="s">
        <v>173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.75" x14ac:dyDescent="0.25">
      <c r="A13" s="1" t="s">
        <v>130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.75" x14ac:dyDescent="0.25">
      <c r="A14" s="1" t="s">
        <v>217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75" x14ac:dyDescent="0.25">
      <c r="A15" s="1" t="s">
        <v>218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5"/>
  <sheetViews>
    <sheetView zoomScaleNormal="100" workbookViewId="0">
      <selection activeCell="G13" sqref="G13"/>
    </sheetView>
  </sheetViews>
  <sheetFormatPr defaultRowHeight="15" x14ac:dyDescent="0.25"/>
  <cols>
    <col min="1" max="1" width="9.140625" style="3"/>
    <col min="2" max="2" width="34" style="3" customWidth="1"/>
    <col min="3" max="3" width="18.7109375" style="3" customWidth="1"/>
    <col min="4" max="4" width="18.85546875" style="3" customWidth="1"/>
    <col min="5" max="6" width="13.42578125" style="3" customWidth="1"/>
    <col min="7" max="16384" width="9.140625" style="3"/>
  </cols>
  <sheetData>
    <row r="1" spans="1:4" x14ac:dyDescent="0.25">
      <c r="D1" s="2" t="s">
        <v>63</v>
      </c>
    </row>
    <row r="2" spans="1:4" x14ac:dyDescent="0.25">
      <c r="D2" s="2" t="s">
        <v>0</v>
      </c>
    </row>
    <row r="3" spans="1:4" x14ac:dyDescent="0.25">
      <c r="D3" s="2" t="s">
        <v>1</v>
      </c>
    </row>
    <row r="4" spans="1:4" x14ac:dyDescent="0.25">
      <c r="D4" s="2" t="s">
        <v>2</v>
      </c>
    </row>
    <row r="5" spans="1:4" x14ac:dyDescent="0.25">
      <c r="A5" s="2"/>
    </row>
    <row r="6" spans="1:4" x14ac:dyDescent="0.25">
      <c r="A6" s="2"/>
    </row>
    <row r="7" spans="1:4" x14ac:dyDescent="0.25">
      <c r="A7" s="4"/>
    </row>
    <row r="8" spans="1:4" x14ac:dyDescent="0.25">
      <c r="A8" s="102" t="s">
        <v>64</v>
      </c>
      <c r="B8" s="102"/>
      <c r="C8" s="102"/>
      <c r="D8" s="102"/>
    </row>
    <row r="9" spans="1:4" x14ac:dyDescent="0.25">
      <c r="A9" s="102" t="s">
        <v>14</v>
      </c>
      <c r="B9" s="102"/>
      <c r="C9" s="102"/>
      <c r="D9" s="102"/>
    </row>
    <row r="10" spans="1:4" x14ac:dyDescent="0.25">
      <c r="A10" s="102" t="s">
        <v>15</v>
      </c>
      <c r="B10" s="102"/>
      <c r="C10" s="102"/>
      <c r="D10" s="102"/>
    </row>
    <row r="11" spans="1:4" x14ac:dyDescent="0.25">
      <c r="A11" s="4"/>
    </row>
    <row r="12" spans="1:4" ht="90" x14ac:dyDescent="0.25">
      <c r="A12" s="101" t="s">
        <v>6</v>
      </c>
      <c r="B12" s="101"/>
      <c r="C12" s="10" t="s">
        <v>16</v>
      </c>
      <c r="D12" s="10" t="s">
        <v>17</v>
      </c>
    </row>
    <row r="13" spans="1:4" ht="60" customHeight="1" x14ac:dyDescent="0.25">
      <c r="A13" s="10" t="s">
        <v>7</v>
      </c>
      <c r="B13" s="11" t="s">
        <v>18</v>
      </c>
      <c r="C13" s="10" t="s">
        <v>57</v>
      </c>
      <c r="D13" s="10" t="s">
        <v>57</v>
      </c>
    </row>
    <row r="14" spans="1:4" ht="75" x14ac:dyDescent="0.25">
      <c r="A14" s="10" t="s">
        <v>8</v>
      </c>
      <c r="B14" s="11" t="s">
        <v>19</v>
      </c>
      <c r="C14" s="10" t="s">
        <v>57</v>
      </c>
      <c r="D14" s="10" t="s">
        <v>57</v>
      </c>
    </row>
    <row r="15" spans="1:4" ht="63" customHeight="1" x14ac:dyDescent="0.25">
      <c r="A15" s="10" t="s">
        <v>9</v>
      </c>
      <c r="B15" s="11" t="s">
        <v>20</v>
      </c>
      <c r="C15" s="10" t="s">
        <v>57</v>
      </c>
      <c r="D15" s="10" t="s">
        <v>57</v>
      </c>
    </row>
  </sheetData>
  <mergeCells count="4">
    <mergeCell ref="A12:B12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1"/>
  <sheetViews>
    <sheetView topLeftCell="A7" zoomScaleNormal="100" workbookViewId="0">
      <selection activeCell="J15" sqref="J15"/>
    </sheetView>
  </sheetViews>
  <sheetFormatPr defaultRowHeight="15" x14ac:dyDescent="0.25"/>
  <cols>
    <col min="1" max="1" width="9.140625" style="3"/>
    <col min="2" max="2" width="33.42578125" style="3" customWidth="1"/>
    <col min="3" max="3" width="18.85546875" style="3" customWidth="1"/>
    <col min="4" max="4" width="19.85546875" style="3" customWidth="1"/>
    <col min="5" max="5" width="22.42578125" style="3" customWidth="1"/>
    <col min="6" max="16384" width="9.140625" style="3"/>
  </cols>
  <sheetData>
    <row r="1" spans="1:11" x14ac:dyDescent="0.25">
      <c r="E1" s="2" t="s">
        <v>4</v>
      </c>
    </row>
    <row r="2" spans="1:11" x14ac:dyDescent="0.25">
      <c r="E2" s="2" t="s">
        <v>0</v>
      </c>
    </row>
    <row r="3" spans="1:11" x14ac:dyDescent="0.25">
      <c r="E3" s="2" t="s">
        <v>1</v>
      </c>
    </row>
    <row r="4" spans="1:11" x14ac:dyDescent="0.25">
      <c r="E4" s="2" t="s">
        <v>2</v>
      </c>
    </row>
    <row r="5" spans="1:11" x14ac:dyDescent="0.25">
      <c r="A5" s="4"/>
    </row>
    <row r="6" spans="1:11" x14ac:dyDescent="0.25">
      <c r="A6" s="2"/>
    </row>
    <row r="7" spans="1:11" x14ac:dyDescent="0.25">
      <c r="A7" s="4"/>
    </row>
    <row r="8" spans="1:11" x14ac:dyDescent="0.25">
      <c r="A8" s="102" t="s">
        <v>64</v>
      </c>
      <c r="B8" s="102"/>
      <c r="C8" s="102"/>
      <c r="D8" s="102"/>
      <c r="E8" s="102"/>
    </row>
    <row r="9" spans="1:11" x14ac:dyDescent="0.25">
      <c r="A9" s="102" t="s">
        <v>21</v>
      </c>
      <c r="B9" s="102"/>
      <c r="C9" s="102"/>
      <c r="D9" s="102"/>
      <c r="E9" s="102"/>
    </row>
    <row r="10" spans="1:11" x14ac:dyDescent="0.25">
      <c r="A10" s="102" t="s">
        <v>61</v>
      </c>
      <c r="B10" s="102"/>
      <c r="C10" s="102"/>
      <c r="D10" s="102"/>
      <c r="E10" s="102"/>
    </row>
    <row r="11" spans="1:11" x14ac:dyDescent="0.25">
      <c r="A11" s="102" t="s">
        <v>22</v>
      </c>
      <c r="B11" s="102"/>
      <c r="C11" s="102"/>
      <c r="D11" s="102"/>
      <c r="E11" s="102"/>
    </row>
    <row r="12" spans="1:11" x14ac:dyDescent="0.25">
      <c r="A12" s="4"/>
    </row>
    <row r="13" spans="1:11" ht="165" x14ac:dyDescent="0.25">
      <c r="A13" s="101" t="s">
        <v>6</v>
      </c>
      <c r="B13" s="101"/>
      <c r="C13" s="10" t="s">
        <v>23</v>
      </c>
      <c r="D13" s="10" t="s">
        <v>24</v>
      </c>
      <c r="E13" s="10" t="s">
        <v>25</v>
      </c>
    </row>
    <row r="14" spans="1:11" ht="30" x14ac:dyDescent="0.25">
      <c r="A14" s="12" t="s">
        <v>7</v>
      </c>
      <c r="B14" s="13" t="s">
        <v>26</v>
      </c>
      <c r="C14" s="14">
        <f>SUM(C15:C16)</f>
        <v>17149.774840000005</v>
      </c>
      <c r="D14" s="15">
        <f>SUM(D15:D16)</f>
        <v>6.6551999999999998</v>
      </c>
      <c r="E14" s="16">
        <f t="shared" ref="E14" si="0">SUM(E15:E16)</f>
        <v>11469</v>
      </c>
    </row>
    <row r="15" spans="1:11" x14ac:dyDescent="0.25">
      <c r="A15" s="17"/>
      <c r="B15" s="18" t="s">
        <v>27</v>
      </c>
      <c r="C15" s="14"/>
      <c r="D15" s="19"/>
      <c r="E15" s="20"/>
      <c r="G15" s="21"/>
      <c r="K15" s="21"/>
    </row>
    <row r="16" spans="1:11" x14ac:dyDescent="0.25">
      <c r="A16" s="17"/>
      <c r="B16" s="18" t="s">
        <v>28</v>
      </c>
      <c r="C16" s="63">
        <f>а!G30</f>
        <v>17149.774840000005</v>
      </c>
      <c r="D16" s="85">
        <f>а!E30/1000</f>
        <v>6.6551999999999998</v>
      </c>
      <c r="E16" s="62">
        <f>а!F36+а!F40+а!F42+а!F43+а!F48+а!F52</f>
        <v>11469</v>
      </c>
    </row>
    <row r="17" spans="1:5" x14ac:dyDescent="0.25">
      <c r="A17" s="17"/>
      <c r="B17" s="18" t="s">
        <v>29</v>
      </c>
      <c r="C17" s="62" t="s">
        <v>57</v>
      </c>
      <c r="D17" s="62" t="s">
        <v>57</v>
      </c>
      <c r="E17" s="62" t="s">
        <v>57</v>
      </c>
    </row>
    <row r="18" spans="1:5" ht="30" x14ac:dyDescent="0.25">
      <c r="A18" s="12" t="s">
        <v>8</v>
      </c>
      <c r="B18" s="13" t="s">
        <v>30</v>
      </c>
      <c r="C18" s="62" t="str">
        <f>C20</f>
        <v>-</v>
      </c>
      <c r="D18" s="62" t="str">
        <f t="shared" ref="D18:E18" si="1">D20</f>
        <v>-</v>
      </c>
      <c r="E18" s="62" t="str">
        <f t="shared" si="1"/>
        <v>-</v>
      </c>
    </row>
    <row r="19" spans="1:5" x14ac:dyDescent="0.25">
      <c r="A19" s="17"/>
      <c r="B19" s="18" t="s">
        <v>27</v>
      </c>
      <c r="C19" s="62" t="s">
        <v>57</v>
      </c>
      <c r="D19" s="62" t="s">
        <v>57</v>
      </c>
      <c r="E19" s="62" t="s">
        <v>57</v>
      </c>
    </row>
    <row r="20" spans="1:5" x14ac:dyDescent="0.25">
      <c r="A20" s="17"/>
      <c r="B20" s="18" t="s">
        <v>28</v>
      </c>
      <c r="C20" s="62" t="s">
        <v>57</v>
      </c>
      <c r="D20" s="62" t="s">
        <v>57</v>
      </c>
      <c r="E20" s="62" t="s">
        <v>57</v>
      </c>
    </row>
    <row r="21" spans="1:5" x14ac:dyDescent="0.25">
      <c r="A21" s="22"/>
      <c r="B21" s="18" t="s">
        <v>29</v>
      </c>
      <c r="C21" s="16" t="s">
        <v>57</v>
      </c>
      <c r="D21" s="16" t="s">
        <v>57</v>
      </c>
      <c r="E21" s="16" t="s">
        <v>57</v>
      </c>
    </row>
  </sheetData>
  <mergeCells count="5">
    <mergeCell ref="A13:B13"/>
    <mergeCell ref="A8:E8"/>
    <mergeCell ref="A10:E10"/>
    <mergeCell ref="A11:E11"/>
    <mergeCell ref="A9:E9"/>
  </mergeCells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3"/>
  <sheetViews>
    <sheetView topLeftCell="A7" zoomScaleNormal="100" workbookViewId="0">
      <selection activeCell="P22" sqref="P22"/>
    </sheetView>
  </sheetViews>
  <sheetFormatPr defaultRowHeight="15" x14ac:dyDescent="0.25"/>
  <cols>
    <col min="1" max="1" width="9.140625" style="86"/>
    <col min="2" max="2" width="21.42578125" style="86" customWidth="1"/>
    <col min="3" max="3" width="10.140625" style="86" customWidth="1"/>
    <col min="4" max="8" width="9.28515625" style="86" bestFit="1" customWidth="1"/>
    <col min="9" max="9" width="9" style="86" customWidth="1"/>
    <col min="10" max="10" width="11.5703125" style="86" bestFit="1" customWidth="1"/>
    <col min="11" max="11" width="9.28515625" style="86" bestFit="1" customWidth="1"/>
    <col min="12" max="16384" width="9.140625" style="86"/>
  </cols>
  <sheetData>
    <row r="1" spans="1:13" x14ac:dyDescent="0.25">
      <c r="K1" s="87" t="s">
        <v>5</v>
      </c>
    </row>
    <row r="2" spans="1:13" x14ac:dyDescent="0.25">
      <c r="K2" s="87" t="s">
        <v>0</v>
      </c>
    </row>
    <row r="3" spans="1:13" x14ac:dyDescent="0.25">
      <c r="K3" s="87" t="s">
        <v>1</v>
      </c>
    </row>
    <row r="4" spans="1:13" x14ac:dyDescent="0.25">
      <c r="K4" s="87" t="s">
        <v>2</v>
      </c>
    </row>
    <row r="5" spans="1:13" x14ac:dyDescent="0.25">
      <c r="A5" s="88"/>
    </row>
    <row r="6" spans="1:13" x14ac:dyDescent="0.25">
      <c r="A6" s="87"/>
    </row>
    <row r="7" spans="1:13" x14ac:dyDescent="0.25">
      <c r="A7" s="88"/>
    </row>
    <row r="8" spans="1:13" x14ac:dyDescent="0.25">
      <c r="A8" s="103" t="s">
        <v>31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3" x14ac:dyDescent="0.25">
      <c r="A9" s="103" t="s">
        <v>32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1:13" x14ac:dyDescent="0.25">
      <c r="A10" s="103" t="s">
        <v>33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M10" s="89"/>
    </row>
    <row r="11" spans="1:13" x14ac:dyDescent="0.25">
      <c r="A11" s="88"/>
      <c r="D11" s="86" t="s">
        <v>223</v>
      </c>
    </row>
    <row r="12" spans="1:13" ht="30" customHeight="1" x14ac:dyDescent="0.25">
      <c r="A12" s="105" t="s">
        <v>34</v>
      </c>
      <c r="B12" s="105"/>
      <c r="C12" s="105" t="s">
        <v>35</v>
      </c>
      <c r="D12" s="105"/>
      <c r="E12" s="105"/>
      <c r="F12" s="105" t="s">
        <v>36</v>
      </c>
      <c r="G12" s="105"/>
      <c r="H12" s="105"/>
      <c r="I12" s="105" t="s">
        <v>37</v>
      </c>
      <c r="J12" s="105"/>
      <c r="K12" s="105"/>
    </row>
    <row r="13" spans="1:13" ht="30" x14ac:dyDescent="0.25">
      <c r="A13" s="105"/>
      <c r="B13" s="105"/>
      <c r="C13" s="90" t="s">
        <v>27</v>
      </c>
      <c r="D13" s="90" t="s">
        <v>28</v>
      </c>
      <c r="E13" s="90" t="s">
        <v>38</v>
      </c>
      <c r="F13" s="90" t="s">
        <v>27</v>
      </c>
      <c r="G13" s="90" t="s">
        <v>28</v>
      </c>
      <c r="H13" s="90" t="s">
        <v>38</v>
      </c>
      <c r="I13" s="90" t="s">
        <v>27</v>
      </c>
      <c r="J13" s="90" t="s">
        <v>28</v>
      </c>
      <c r="K13" s="90" t="s">
        <v>38</v>
      </c>
    </row>
    <row r="14" spans="1:13" x14ac:dyDescent="0.25">
      <c r="A14" s="90" t="s">
        <v>7</v>
      </c>
      <c r="B14" s="24" t="s">
        <v>39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</row>
    <row r="15" spans="1:13" x14ac:dyDescent="0.25">
      <c r="A15" s="24"/>
      <c r="B15" s="91" t="s">
        <v>40</v>
      </c>
      <c r="C15" s="24"/>
      <c r="D15" s="24"/>
      <c r="E15" s="24"/>
      <c r="F15" s="24"/>
      <c r="G15" s="24"/>
      <c r="H15" s="24"/>
      <c r="I15" s="24"/>
      <c r="J15" s="24"/>
      <c r="K15" s="24"/>
    </row>
    <row r="16" spans="1:13" ht="30" x14ac:dyDescent="0.25">
      <c r="A16" s="24"/>
      <c r="B16" s="91" t="s">
        <v>41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3">
        <v>0</v>
      </c>
      <c r="J16" s="24">
        <v>0</v>
      </c>
      <c r="K16" s="24">
        <v>0</v>
      </c>
      <c r="M16" s="89"/>
    </row>
    <row r="17" spans="1:14" ht="30" x14ac:dyDescent="0.25">
      <c r="A17" s="90" t="s">
        <v>8</v>
      </c>
      <c r="B17" s="24" t="s">
        <v>42</v>
      </c>
      <c r="C17" s="24">
        <v>3</v>
      </c>
      <c r="D17" s="24">
        <v>0</v>
      </c>
      <c r="E17" s="24">
        <v>0</v>
      </c>
      <c r="F17" s="24">
        <f>150+32+20</f>
        <v>202</v>
      </c>
      <c r="G17" s="24">
        <v>0</v>
      </c>
      <c r="H17" s="24">
        <v>0</v>
      </c>
      <c r="I17" s="23">
        <f>(56.3448*2+46.9272)/1.2</f>
        <v>133.01400000000001</v>
      </c>
      <c r="J17" s="24"/>
      <c r="K17" s="24">
        <v>0</v>
      </c>
    </row>
    <row r="18" spans="1:14" x14ac:dyDescent="0.25">
      <c r="A18" s="24"/>
      <c r="B18" s="91" t="s">
        <v>40</v>
      </c>
      <c r="C18" s="24"/>
      <c r="D18" s="24"/>
      <c r="E18" s="24"/>
      <c r="F18" s="24"/>
      <c r="G18" s="24"/>
      <c r="H18" s="24"/>
      <c r="I18" s="24"/>
      <c r="J18" s="24"/>
      <c r="K18" s="24"/>
    </row>
    <row r="19" spans="1:14" ht="30" x14ac:dyDescent="0.25">
      <c r="A19" s="24"/>
      <c r="B19" s="91" t="s">
        <v>43</v>
      </c>
      <c r="C19" s="24"/>
      <c r="D19" s="24"/>
      <c r="E19" s="24"/>
      <c r="F19" s="24"/>
      <c r="G19" s="24"/>
      <c r="H19" s="24"/>
      <c r="I19" s="24"/>
      <c r="J19" s="24"/>
      <c r="K19" s="24"/>
    </row>
    <row r="20" spans="1:14" ht="30" x14ac:dyDescent="0.25">
      <c r="A20" s="90" t="s">
        <v>9</v>
      </c>
      <c r="B20" s="24" t="s">
        <v>44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5">
        <v>0</v>
      </c>
      <c r="K20" s="24">
        <v>0</v>
      </c>
    </row>
    <row r="21" spans="1:14" x14ac:dyDescent="0.25">
      <c r="A21" s="24"/>
      <c r="B21" s="91" t="s">
        <v>40</v>
      </c>
      <c r="C21" s="24"/>
      <c r="D21" s="24"/>
      <c r="E21" s="24"/>
      <c r="F21" s="24"/>
      <c r="G21" s="24"/>
      <c r="H21" s="24"/>
      <c r="I21" s="24"/>
      <c r="J21" s="24"/>
      <c r="K21" s="24"/>
    </row>
    <row r="22" spans="1:14" ht="45" x14ac:dyDescent="0.25">
      <c r="A22" s="24"/>
      <c r="B22" s="91" t="s">
        <v>45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</row>
    <row r="23" spans="1:14" ht="30" x14ac:dyDescent="0.25">
      <c r="A23" s="90" t="s">
        <v>10</v>
      </c>
      <c r="B23" s="24" t="s">
        <v>46</v>
      </c>
      <c r="C23" s="24"/>
      <c r="D23" s="24">
        <v>2</v>
      </c>
      <c r="E23" s="24">
        <v>0</v>
      </c>
      <c r="F23" s="24"/>
      <c r="G23" s="24">
        <f>5346+1250</f>
        <v>6596</v>
      </c>
      <c r="H23" s="24">
        <v>0</v>
      </c>
      <c r="I23" s="25"/>
      <c r="J23" s="26">
        <f>(1489.795+4356.43406)/1.2</f>
        <v>4871.8575499999997</v>
      </c>
      <c r="K23" s="24">
        <v>0</v>
      </c>
      <c r="N23" s="89"/>
    </row>
    <row r="24" spans="1:14" x14ac:dyDescent="0.25">
      <c r="A24" s="24"/>
      <c r="B24" s="91" t="s">
        <v>40</v>
      </c>
      <c r="C24" s="24"/>
      <c r="D24" s="24"/>
      <c r="E24" s="24"/>
      <c r="F24" s="24"/>
      <c r="G24" s="24"/>
      <c r="H24" s="24"/>
      <c r="I24" s="24"/>
      <c r="J24" s="24"/>
      <c r="K24" s="24"/>
    </row>
    <row r="25" spans="1:14" ht="45" x14ac:dyDescent="0.25">
      <c r="A25" s="24"/>
      <c r="B25" s="91" t="s">
        <v>45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</row>
    <row r="26" spans="1:14" x14ac:dyDescent="0.25">
      <c r="A26" s="90" t="s">
        <v>11</v>
      </c>
      <c r="B26" s="24" t="s">
        <v>47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</row>
    <row r="27" spans="1:14" x14ac:dyDescent="0.25">
      <c r="A27" s="24"/>
      <c r="B27" s="91" t="s">
        <v>40</v>
      </c>
      <c r="C27" s="24"/>
      <c r="D27" s="24"/>
      <c r="E27" s="24"/>
      <c r="F27" s="24"/>
      <c r="G27" s="24"/>
      <c r="H27" s="24"/>
      <c r="I27" s="24"/>
      <c r="J27" s="24"/>
      <c r="K27" s="24"/>
    </row>
    <row r="28" spans="1:14" ht="45" x14ac:dyDescent="0.25">
      <c r="A28" s="24"/>
      <c r="B28" s="91" t="s">
        <v>45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</row>
    <row r="29" spans="1:14" x14ac:dyDescent="0.25">
      <c r="A29" s="90" t="s">
        <v>12</v>
      </c>
      <c r="B29" s="24" t="s">
        <v>48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</row>
    <row r="30" spans="1:14" x14ac:dyDescent="0.25">
      <c r="A30" s="88"/>
      <c r="C30" s="89"/>
      <c r="D30" s="89"/>
    </row>
    <row r="31" spans="1:14" x14ac:dyDescent="0.25">
      <c r="A31" s="88"/>
      <c r="C31" s="89"/>
      <c r="D31" s="89"/>
    </row>
    <row r="32" spans="1:14" ht="35.25" customHeight="1" x14ac:dyDescent="0.25">
      <c r="A32" s="104" t="s">
        <v>49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</row>
    <row r="33" spans="1:11" ht="96" customHeight="1" x14ac:dyDescent="0.25">
      <c r="A33" s="104" t="s">
        <v>50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</sheetData>
  <mergeCells count="9">
    <mergeCell ref="A8:K8"/>
    <mergeCell ref="A9:K9"/>
    <mergeCell ref="A10:K10"/>
    <mergeCell ref="A32:K32"/>
    <mergeCell ref="A33:K33"/>
    <mergeCell ref="A12:B13"/>
    <mergeCell ref="C12:E12"/>
    <mergeCell ref="F12:H12"/>
    <mergeCell ref="I12:K12"/>
  </mergeCells>
  <hyperlinks>
    <hyperlink ref="B16" location="Par672" display="Par672"/>
    <hyperlink ref="B19" location="Par673" display="Par673"/>
  </hyperlinks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5"/>
  <sheetViews>
    <sheetView topLeftCell="A10" zoomScaleNormal="100" workbookViewId="0">
      <selection activeCell="I29" sqref="I29"/>
    </sheetView>
  </sheetViews>
  <sheetFormatPr defaultRowHeight="15" x14ac:dyDescent="0.25"/>
  <cols>
    <col min="1" max="1" width="9.140625" style="86"/>
    <col min="2" max="2" width="25.5703125" style="86" customWidth="1"/>
    <col min="3" max="3" width="10.28515625" style="86" customWidth="1"/>
    <col min="4" max="6" width="9.140625" style="86"/>
    <col min="7" max="7" width="10.42578125" style="86" bestFit="1" customWidth="1"/>
    <col min="8" max="8" width="9.140625" style="86"/>
    <col min="9" max="9" width="57.5703125" style="86" customWidth="1"/>
    <col min="10" max="10" width="9.140625" style="86"/>
    <col min="11" max="11" width="115.42578125" style="86" customWidth="1"/>
    <col min="12" max="16384" width="9.140625" style="86"/>
  </cols>
  <sheetData>
    <row r="1" spans="1:11" x14ac:dyDescent="0.25">
      <c r="H1" s="87" t="s">
        <v>13</v>
      </c>
    </row>
    <row r="2" spans="1:11" x14ac:dyDescent="0.25">
      <c r="H2" s="87" t="s">
        <v>0</v>
      </c>
    </row>
    <row r="3" spans="1:11" x14ac:dyDescent="0.25">
      <c r="H3" s="87" t="s">
        <v>1</v>
      </c>
    </row>
    <row r="4" spans="1:11" x14ac:dyDescent="0.25">
      <c r="H4" s="87" t="s">
        <v>2</v>
      </c>
    </row>
    <row r="5" spans="1:11" x14ac:dyDescent="0.25">
      <c r="A5" s="87"/>
    </row>
    <row r="6" spans="1:11" x14ac:dyDescent="0.25">
      <c r="A6" s="87"/>
    </row>
    <row r="7" spans="1:11" x14ac:dyDescent="0.25">
      <c r="A7" s="87"/>
    </row>
    <row r="8" spans="1:11" x14ac:dyDescent="0.25">
      <c r="A8" s="103" t="s">
        <v>31</v>
      </c>
      <c r="B8" s="103"/>
      <c r="C8" s="103"/>
      <c r="D8" s="103"/>
      <c r="E8" s="103"/>
      <c r="F8" s="103"/>
      <c r="G8" s="103"/>
      <c r="H8" s="103"/>
    </row>
    <row r="9" spans="1:11" x14ac:dyDescent="0.25">
      <c r="A9" s="103" t="s">
        <v>51</v>
      </c>
      <c r="B9" s="103"/>
      <c r="C9" s="103"/>
      <c r="D9" s="103"/>
      <c r="E9" s="103"/>
      <c r="F9" s="103"/>
      <c r="G9" s="103"/>
      <c r="H9" s="103"/>
    </row>
    <row r="10" spans="1:11" x14ac:dyDescent="0.25">
      <c r="A10" s="103" t="s">
        <v>52</v>
      </c>
      <c r="B10" s="103"/>
      <c r="C10" s="103"/>
      <c r="D10" s="103"/>
      <c r="E10" s="103"/>
      <c r="F10" s="103"/>
      <c r="G10" s="103"/>
      <c r="H10" s="103"/>
    </row>
    <row r="11" spans="1:11" x14ac:dyDescent="0.25">
      <c r="A11" s="88"/>
      <c r="C11" s="86" t="s">
        <v>223</v>
      </c>
    </row>
    <row r="12" spans="1:11" ht="30" customHeight="1" x14ac:dyDescent="0.25">
      <c r="A12" s="105" t="s">
        <v>34</v>
      </c>
      <c r="B12" s="105"/>
      <c r="C12" s="105" t="s">
        <v>53</v>
      </c>
      <c r="D12" s="105"/>
      <c r="E12" s="105"/>
      <c r="F12" s="105" t="s">
        <v>36</v>
      </c>
      <c r="G12" s="105"/>
      <c r="H12" s="105"/>
    </row>
    <row r="13" spans="1:11" ht="30" x14ac:dyDescent="0.25">
      <c r="A13" s="105"/>
      <c r="B13" s="105"/>
      <c r="C13" s="90" t="s">
        <v>27</v>
      </c>
      <c r="D13" s="90" t="s">
        <v>28</v>
      </c>
      <c r="E13" s="90" t="s">
        <v>38</v>
      </c>
      <c r="F13" s="90" t="s">
        <v>27</v>
      </c>
      <c r="G13" s="90" t="s">
        <v>28</v>
      </c>
      <c r="H13" s="90" t="s">
        <v>38</v>
      </c>
    </row>
    <row r="14" spans="1:11" x14ac:dyDescent="0.25">
      <c r="A14" s="90" t="s">
        <v>7</v>
      </c>
      <c r="B14" s="24" t="s">
        <v>39</v>
      </c>
      <c r="C14" s="24">
        <f>C16</f>
        <v>0</v>
      </c>
      <c r="D14" s="24">
        <f t="shared" ref="D14:H14" si="0">D16</f>
        <v>0</v>
      </c>
      <c r="E14" s="24">
        <f t="shared" si="0"/>
        <v>0</v>
      </c>
      <c r="F14" s="24">
        <f t="shared" si="0"/>
        <v>0</v>
      </c>
      <c r="G14" s="24">
        <f t="shared" si="0"/>
        <v>0</v>
      </c>
      <c r="H14" s="24">
        <f t="shared" si="0"/>
        <v>0</v>
      </c>
    </row>
    <row r="15" spans="1:11" x14ac:dyDescent="0.25">
      <c r="A15" s="24"/>
      <c r="B15" s="91" t="s">
        <v>40</v>
      </c>
      <c r="C15" s="24"/>
      <c r="D15" s="24"/>
      <c r="E15" s="24"/>
      <c r="F15" s="24"/>
      <c r="G15" s="24"/>
      <c r="H15" s="24"/>
    </row>
    <row r="16" spans="1:11" x14ac:dyDescent="0.25">
      <c r="A16" s="24"/>
      <c r="B16" s="91" t="s">
        <v>41</v>
      </c>
      <c r="C16" s="24"/>
      <c r="D16" s="24"/>
      <c r="E16" s="24"/>
      <c r="F16" s="24"/>
      <c r="G16" s="24"/>
      <c r="H16" s="24"/>
      <c r="I16" s="92"/>
      <c r="J16" s="92"/>
      <c r="K16" s="92"/>
    </row>
    <row r="17" spans="1:11" x14ac:dyDescent="0.25">
      <c r="A17" s="90" t="s">
        <v>8</v>
      </c>
      <c r="B17" s="24" t="s">
        <v>42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92"/>
      <c r="J17" s="92"/>
      <c r="K17" s="92"/>
    </row>
    <row r="18" spans="1:11" x14ac:dyDescent="0.25">
      <c r="A18" s="24"/>
      <c r="B18" s="91" t="s">
        <v>40</v>
      </c>
      <c r="C18" s="24">
        <v>2</v>
      </c>
      <c r="D18" s="24"/>
      <c r="E18" s="24"/>
      <c r="F18" s="24">
        <f>32+20</f>
        <v>52</v>
      </c>
      <c r="G18" s="24"/>
      <c r="H18" s="24"/>
      <c r="I18" s="92"/>
      <c r="J18" s="92"/>
      <c r="K18" s="92"/>
    </row>
    <row r="19" spans="1:11" ht="30" x14ac:dyDescent="0.25">
      <c r="A19" s="24"/>
      <c r="B19" s="91" t="s">
        <v>43</v>
      </c>
      <c r="C19" s="24"/>
      <c r="D19" s="24"/>
      <c r="E19" s="24"/>
      <c r="F19" s="24"/>
      <c r="G19" s="24"/>
      <c r="H19" s="24"/>
      <c r="I19" s="92"/>
      <c r="J19" s="92"/>
      <c r="K19" s="92"/>
    </row>
    <row r="20" spans="1:11" ht="30" x14ac:dyDescent="0.25">
      <c r="A20" s="90" t="s">
        <v>9</v>
      </c>
      <c r="B20" s="24" t="s">
        <v>44</v>
      </c>
      <c r="C20" s="93">
        <v>0</v>
      </c>
      <c r="D20" s="93">
        <v>1</v>
      </c>
      <c r="E20" s="93">
        <v>0</v>
      </c>
      <c r="F20" s="24">
        <v>0</v>
      </c>
      <c r="G20" s="24">
        <v>500</v>
      </c>
      <c r="H20" s="24">
        <v>0</v>
      </c>
      <c r="I20" s="92"/>
      <c r="J20" s="92"/>
      <c r="K20" s="94"/>
    </row>
    <row r="21" spans="1:11" x14ac:dyDescent="0.25">
      <c r="A21" s="24"/>
      <c r="B21" s="91" t="s">
        <v>40</v>
      </c>
      <c r="C21" s="24"/>
      <c r="D21" s="24"/>
      <c r="E21" s="24"/>
      <c r="F21" s="24"/>
      <c r="G21" s="24"/>
      <c r="H21" s="24"/>
      <c r="I21" s="92"/>
      <c r="J21" s="92"/>
      <c r="K21" s="92"/>
    </row>
    <row r="22" spans="1:11" ht="30" x14ac:dyDescent="0.25">
      <c r="A22" s="24"/>
      <c r="B22" s="91" t="s">
        <v>45</v>
      </c>
      <c r="C22" s="24"/>
      <c r="D22" s="24">
        <v>0</v>
      </c>
      <c r="E22" s="24"/>
      <c r="F22" s="24"/>
      <c r="G22" s="24">
        <v>0</v>
      </c>
      <c r="H22" s="24"/>
      <c r="I22" s="92"/>
      <c r="J22" s="92"/>
      <c r="K22" s="92"/>
    </row>
    <row r="23" spans="1:11" ht="30" x14ac:dyDescent="0.25">
      <c r="A23" s="90" t="s">
        <v>10</v>
      </c>
      <c r="B23" s="24" t="s">
        <v>46</v>
      </c>
      <c r="C23" s="24">
        <v>0</v>
      </c>
      <c r="D23" s="93">
        <v>0</v>
      </c>
      <c r="E23" s="93">
        <v>0</v>
      </c>
      <c r="F23" s="93">
        <v>0</v>
      </c>
      <c r="G23" s="93">
        <v>0</v>
      </c>
      <c r="H23" s="24">
        <v>0</v>
      </c>
      <c r="I23" s="92"/>
      <c r="J23" s="92"/>
      <c r="K23" s="92"/>
    </row>
    <row r="24" spans="1:11" x14ac:dyDescent="0.25">
      <c r="A24" s="24"/>
      <c r="B24" s="91" t="s">
        <v>40</v>
      </c>
      <c r="C24" s="24"/>
      <c r="D24" s="24"/>
      <c r="E24" s="24"/>
      <c r="F24" s="24"/>
      <c r="G24" s="24"/>
      <c r="H24" s="24"/>
      <c r="I24" s="92"/>
      <c r="J24" s="92"/>
      <c r="K24" s="92"/>
    </row>
    <row r="25" spans="1:11" ht="30" x14ac:dyDescent="0.25">
      <c r="A25" s="24"/>
      <c r="B25" s="91" t="s">
        <v>45</v>
      </c>
      <c r="C25" s="24"/>
      <c r="D25" s="24">
        <v>0</v>
      </c>
      <c r="E25" s="24"/>
      <c r="F25" s="24"/>
      <c r="G25" s="24">
        <v>0</v>
      </c>
      <c r="H25" s="24"/>
      <c r="I25" s="92"/>
      <c r="J25" s="92"/>
      <c r="K25" s="92"/>
    </row>
    <row r="26" spans="1:11" x14ac:dyDescent="0.25">
      <c r="A26" s="90" t="s">
        <v>11</v>
      </c>
      <c r="B26" s="24" t="s">
        <v>47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92"/>
      <c r="J26" s="92"/>
      <c r="K26" s="94"/>
    </row>
    <row r="27" spans="1:11" x14ac:dyDescent="0.25">
      <c r="A27" s="24"/>
      <c r="B27" s="91" t="s">
        <v>40</v>
      </c>
      <c r="C27" s="24"/>
      <c r="D27" s="24"/>
      <c r="E27" s="24"/>
      <c r="F27" s="24"/>
      <c r="G27" s="24"/>
      <c r="H27" s="24"/>
      <c r="I27" s="92"/>
      <c r="J27" s="92"/>
      <c r="K27" s="92"/>
    </row>
    <row r="28" spans="1:11" ht="30" x14ac:dyDescent="0.25">
      <c r="A28" s="24"/>
      <c r="B28" s="91" t="s">
        <v>45</v>
      </c>
      <c r="C28" s="24"/>
      <c r="D28" s="24"/>
      <c r="E28" s="24"/>
      <c r="F28" s="24"/>
      <c r="G28" s="24"/>
      <c r="H28" s="24"/>
      <c r="I28" s="94"/>
      <c r="J28" s="92"/>
      <c r="K28" s="94"/>
    </row>
    <row r="29" spans="1:11" x14ac:dyDescent="0.25">
      <c r="A29" s="90" t="s">
        <v>12</v>
      </c>
      <c r="B29" s="24" t="s">
        <v>48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1:11" x14ac:dyDescent="0.25">
      <c r="A30" s="95"/>
      <c r="B30" s="96"/>
      <c r="C30" s="97"/>
      <c r="D30" s="96"/>
      <c r="E30" s="96"/>
      <c r="F30" s="96"/>
      <c r="G30" s="96"/>
      <c r="H30" s="96"/>
    </row>
    <row r="31" spans="1:11" x14ac:dyDescent="0.25">
      <c r="A31" s="88"/>
      <c r="B31" s="96"/>
      <c r="C31" s="89"/>
      <c r="D31" s="89"/>
    </row>
    <row r="32" spans="1:11" x14ac:dyDescent="0.25">
      <c r="A32" s="88"/>
      <c r="B32" s="96"/>
      <c r="C32" s="89"/>
      <c r="D32" s="89"/>
    </row>
    <row r="33" spans="1:8" x14ac:dyDescent="0.25">
      <c r="A33" s="88"/>
      <c r="B33" s="96"/>
      <c r="C33" s="89"/>
      <c r="D33" s="89"/>
    </row>
    <row r="34" spans="1:8" ht="43.5" customHeight="1" x14ac:dyDescent="0.25">
      <c r="A34" s="106" t="s">
        <v>49</v>
      </c>
      <c r="B34" s="106"/>
      <c r="C34" s="106"/>
      <c r="D34" s="106"/>
      <c r="E34" s="106"/>
      <c r="F34" s="106"/>
      <c r="G34" s="106"/>
      <c r="H34" s="106"/>
    </row>
    <row r="35" spans="1:8" ht="122.25" customHeight="1" x14ac:dyDescent="0.25">
      <c r="A35" s="106" t="s">
        <v>54</v>
      </c>
      <c r="B35" s="106"/>
      <c r="C35" s="106"/>
      <c r="D35" s="106"/>
      <c r="E35" s="106"/>
      <c r="F35" s="106"/>
      <c r="G35" s="106"/>
      <c r="H35" s="106"/>
    </row>
  </sheetData>
  <mergeCells count="8">
    <mergeCell ref="A8:H8"/>
    <mergeCell ref="A9:H9"/>
    <mergeCell ref="A10:H10"/>
    <mergeCell ref="A34:H34"/>
    <mergeCell ref="A35:H35"/>
    <mergeCell ref="A12:B13"/>
    <mergeCell ref="C12:E12"/>
    <mergeCell ref="F12:H12"/>
  </mergeCells>
  <hyperlinks>
    <hyperlink ref="B16" location="Par829" display="Par829"/>
    <hyperlink ref="B19" location="Par830" display="Par830"/>
  </hyperlinks>
  <pageMargins left="0.7" right="0.7" top="0.75" bottom="0.75" header="0.3" footer="0.3"/>
  <pageSetup paperSize="9" scale="96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инф</vt:lpstr>
      <vt:lpstr>а</vt:lpstr>
      <vt:lpstr>а.1.</vt:lpstr>
      <vt:lpstr>б</vt:lpstr>
      <vt:lpstr>в</vt:lpstr>
      <vt:lpstr>г</vt:lpstr>
      <vt:lpstr>д</vt:lpstr>
      <vt:lpstr>е</vt:lpstr>
      <vt:lpstr>а!Область_печати</vt:lpstr>
      <vt:lpstr>а.1.!Область_печати</vt:lpstr>
      <vt:lpstr>б!Область_печати</vt:lpstr>
      <vt:lpstr>е!Область_печати</vt:lpstr>
      <vt:lpstr>инф!Область_печати</vt:lpstr>
    </vt:vector>
  </TitlesOfParts>
  <Company>ОАО "ОЭЗ ППТ "Липецк"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Чегодаева Виктория Александровна</cp:lastModifiedBy>
  <cp:lastPrinted>2023-07-20T07:26:08Z</cp:lastPrinted>
  <dcterms:created xsi:type="dcterms:W3CDTF">2015-09-22T13:11:16Z</dcterms:created>
  <dcterms:modified xsi:type="dcterms:W3CDTF">2023-10-19T14:17:10Z</dcterms:modified>
</cp:coreProperties>
</file>