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khvorykh\Documents\Хворых С\тех. присоединение\ТП ЭЛЕКТРО\регул 2020\"/>
    </mc:Choice>
  </mc:AlternateContent>
  <bookViews>
    <workbookView xWindow="120" yWindow="15" windowWidth="18075" windowHeight="10995" activeTab="7"/>
  </bookViews>
  <sheets>
    <sheet name="инф" sheetId="1" r:id="rId1"/>
    <sheet name="а" sheetId="9" r:id="rId2"/>
    <sheet name="а.1" sheetId="10" r:id="rId3"/>
    <sheet name="б" sheetId="11" r:id="rId4"/>
    <sheet name="в" sheetId="5" r:id="rId5"/>
    <sheet name="г" sheetId="6" r:id="rId6"/>
    <sheet name="д" sheetId="7" r:id="rId7"/>
    <sheet name="е" sheetId="8" r:id="rId8"/>
  </sheets>
  <externalReferences>
    <externalReference r:id="rId9"/>
    <externalReference r:id="rId10"/>
  </externalReferences>
  <definedNames>
    <definedName name="_xlnm.Print_Area" localSheetId="1">а!$A$1:$G$58</definedName>
    <definedName name="_xlnm.Print_Area" localSheetId="3">б!$A$1:$Q$15</definedName>
    <definedName name="_xlnm.Print_Area" localSheetId="0">инф!$A$1:$C$23</definedName>
  </definedNames>
  <calcPr calcId="152511"/>
</workbook>
</file>

<file path=xl/calcChain.xml><?xml version="1.0" encoding="utf-8"?>
<calcChain xmlns="http://schemas.openxmlformats.org/spreadsheetml/2006/main">
  <c r="I72" i="10" l="1"/>
  <c r="H72" i="10"/>
  <c r="J71" i="10"/>
  <c r="I71" i="10"/>
  <c r="H71" i="10"/>
  <c r="E71" i="10"/>
  <c r="D71" i="10"/>
  <c r="C71" i="10"/>
  <c r="H68" i="10"/>
  <c r="M68" i="10" s="1"/>
  <c r="E68" i="10"/>
  <c r="J67" i="10"/>
  <c r="I67" i="10"/>
  <c r="H67" i="10"/>
  <c r="E67" i="10"/>
  <c r="D67" i="10"/>
  <c r="C67" i="10"/>
  <c r="I58" i="10"/>
  <c r="H58" i="10"/>
  <c r="H57" i="10"/>
  <c r="H54" i="10"/>
  <c r="J39" i="10"/>
  <c r="E39" i="10"/>
  <c r="E72" i="10" s="1"/>
  <c r="C39" i="10"/>
  <c r="F39" i="10" s="1"/>
  <c r="E58" i="10" s="1"/>
  <c r="J38" i="10"/>
  <c r="E38" i="10"/>
  <c r="C38" i="10"/>
  <c r="H38" i="10" s="1"/>
  <c r="J29" i="10"/>
  <c r="J72" i="10" s="1"/>
  <c r="E29" i="10"/>
  <c r="D72" i="10" s="1"/>
  <c r="C29" i="10"/>
  <c r="F29" i="10" s="1"/>
  <c r="J58" i="10" s="1"/>
  <c r="J28" i="10"/>
  <c r="J68" i="10" s="1"/>
  <c r="E28" i="10"/>
  <c r="D68" i="10" s="1"/>
  <c r="C28" i="10"/>
  <c r="H28" i="10" s="1"/>
  <c r="E19" i="10"/>
  <c r="C72" i="10" s="1"/>
  <c r="C19" i="10"/>
  <c r="H19" i="10" s="1"/>
  <c r="J18" i="10"/>
  <c r="I68" i="10" s="1"/>
  <c r="H18" i="10"/>
  <c r="E18" i="10"/>
  <c r="N18" i="10" s="1"/>
  <c r="C18" i="10"/>
  <c r="F18" i="10" s="1"/>
  <c r="C57" i="10" s="1"/>
  <c r="H10" i="10"/>
  <c r="K6" i="10"/>
  <c r="G26" i="9"/>
  <c r="H39" i="10" l="1"/>
  <c r="H20" i="10"/>
  <c r="F28" i="10"/>
  <c r="J57" i="10" s="1"/>
  <c r="L60" i="10" s="1"/>
  <c r="H29" i="10"/>
  <c r="H30" i="10" s="1"/>
  <c r="N67" i="10"/>
  <c r="N71" i="10"/>
  <c r="M67" i="10"/>
  <c r="N72" i="10"/>
  <c r="L61" i="10"/>
  <c r="I57" i="10"/>
  <c r="F19" i="10"/>
  <c r="C58" i="10" s="1"/>
  <c r="F38" i="10"/>
  <c r="E57" i="10" s="1"/>
  <c r="C68" i="10"/>
  <c r="N68" i="10" s="1"/>
  <c r="D58" i="10"/>
  <c r="G23" i="8"/>
  <c r="J23" i="7"/>
  <c r="G23" i="7"/>
  <c r="I16" i="7"/>
  <c r="E15" i="6"/>
  <c r="H53" i="10" l="1"/>
  <c r="D57" i="10"/>
  <c r="G60" i="10" s="1"/>
  <c r="G66" i="10" s="1"/>
  <c r="G69" i="10" s="1"/>
  <c r="G61" i="10"/>
  <c r="G70" i="10" s="1"/>
  <c r="G73" i="10" s="1"/>
  <c r="F16" i="8"/>
  <c r="F14" i="8" s="1"/>
  <c r="D14" i="8"/>
  <c r="E14" i="8"/>
  <c r="G14" i="8"/>
  <c r="H14" i="8"/>
  <c r="C14" i="8"/>
  <c r="E16" i="6"/>
  <c r="G62" i="10" l="1"/>
  <c r="G74" i="10"/>
  <c r="D16" i="6"/>
  <c r="C15" i="6"/>
  <c r="C16" i="6"/>
  <c r="D15" i="6"/>
  <c r="D14" i="6" l="1"/>
  <c r="E14" i="6"/>
  <c r="C14" i="6" l="1"/>
</calcChain>
</file>

<file path=xl/comments1.xml><?xml version="1.0" encoding="utf-8"?>
<comments xmlns="http://schemas.openxmlformats.org/spreadsheetml/2006/main">
  <authors>
    <author>Чегодаева Виктория Александровна</author>
  </authors>
  <commentList>
    <comment ref="A31" authorId="0" shapeId="0">
      <text>
        <r>
          <rPr>
            <b/>
            <sz val="9"/>
            <color indexed="81"/>
            <rFont val="Tahoma"/>
            <family val="2"/>
            <charset val="204"/>
          </rPr>
          <t>Чегодаева Виктория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240ММ 4 ЖИЛЫ</t>
        </r>
      </text>
    </comment>
    <comment ref="A33" authorId="0" shapeId="0">
      <text>
        <r>
          <rPr>
            <b/>
            <sz val="9"/>
            <color indexed="81"/>
            <rFont val="Tahoma"/>
            <family val="2"/>
            <charset val="204"/>
          </rPr>
          <t>Чегодаева Виктория Александровна:</t>
        </r>
        <r>
          <rPr>
            <sz val="9"/>
            <color indexed="81"/>
            <rFont val="Tahoma"/>
            <family val="2"/>
            <charset val="204"/>
          </rPr>
          <t xml:space="preserve">
95ММ ОДНОЖИЛ В ТРАНШЕЕ</t>
        </r>
      </text>
    </comment>
  </commentList>
</comments>
</file>

<file path=xl/sharedStrings.xml><?xml version="1.0" encoding="utf-8"?>
<sst xmlns="http://schemas.openxmlformats.org/spreadsheetml/2006/main" count="487" uniqueCount="191">
  <si>
    <t>к стандартам раскрытия информации</t>
  </si>
  <si>
    <t>субъектами оптового и розничных</t>
  </si>
  <si>
    <t>рынков электрической энергии</t>
  </si>
  <si>
    <t xml:space="preserve">              (наименование сетевой организации)</t>
  </si>
  <si>
    <t>Приложение N 3</t>
  </si>
  <si>
    <t>Приложение N 4</t>
  </si>
  <si>
    <t>Наименование мероприятий</t>
  </si>
  <si>
    <t>1.</t>
  </si>
  <si>
    <t>2.</t>
  </si>
  <si>
    <t>3.</t>
  </si>
  <si>
    <t>4.</t>
  </si>
  <si>
    <t>5.</t>
  </si>
  <si>
    <t>6.</t>
  </si>
  <si>
    <t>Приложение N 5</t>
  </si>
  <si>
    <t>о присоединенных объемах максимальной мощности</t>
  </si>
  <si>
    <t>за 3 предыдущих года по каждому мероприятию</t>
  </si>
  <si>
    <t>Фактические расходы на строительство подстанций за 3 предыдущих года (тыс. рублей)</t>
  </si>
  <si>
    <t>Объем мощности, введенной в основные фонды за 3 предыдущих года (кВт)</t>
  </si>
  <si>
    <t>Строительство пунктов секционирования (распределенных пунктов)</t>
  </si>
  <si>
    <t>Строительство комплектных трансформаторных подстанций и распределительных трансформаторных подстанций с уровнем напряжения до 35 кВ</t>
  </si>
  <si>
    <t>Строительство центров питания и подстанций уровнем напряжения 35 кВ и выше</t>
  </si>
  <si>
    <t>о длине линий электропередачи и об объемах максимальной</t>
  </si>
  <si>
    <t>по каждому мероприятию</t>
  </si>
  <si>
    <t>Расходы на строительство воздушных и кабельных линий электропередачи на i-м уровне напряжения, фактически построенных за последние 3 года (тыс. рублей)</t>
  </si>
  <si>
    <t>Длина воздушных и кабельных линий электропередачи на i-м уровне напряжения, фактически построенных за последние 3 года (км)</t>
  </si>
  <si>
    <t>Объем максимальной мощности, присоединенной путем строительства воздушных или кабельных линий за последние 3 года (кВт)</t>
  </si>
  <si>
    <t>Строительство кабельных линий электропередачи:</t>
  </si>
  <si>
    <t>0,4 кВ</t>
  </si>
  <si>
    <t>1 - 20 кВ</t>
  </si>
  <si>
    <t>35 кВ</t>
  </si>
  <si>
    <t>Строительство воздушных линий электропередачи:</t>
  </si>
  <si>
    <t>ИНФОРМАЦИЯ</t>
  </si>
  <si>
    <t>об осуществлении технологического присоединения</t>
  </si>
  <si>
    <t>по договорам, заключенным за текущий год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</si>
  <si>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</si>
  <si>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</si>
  <si>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</si>
  <si>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</si>
  <si>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</si>
  <si>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</si>
  <si>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</si>
  <si>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</si>
  <si>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</si>
  <si>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</si>
  <si>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</si>
  <si>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</si>
  <si>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</si>
  <si>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</si>
  <si>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</si>
  <si>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>&lt;*&gt; Заявители, оплачивающие технологическое присоединение своих энергопринимающих устройств в размере не более 550 рублей.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</si>
  <si>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</t>
  </si>
  <si>
    <t>о поданных заявках на технологическое присоединение</t>
  </si>
  <si>
    <t>за текущий год</t>
  </si>
  <si>
    <t>Количество заявок (штук)</t>
  </si>
  <si>
    <t>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присоединения.".</t>
  </si>
  <si>
    <t>5. ИНН: 4826052440</t>
  </si>
  <si>
    <t>6. КПП: 480201001</t>
  </si>
  <si>
    <t>9. Контактный телефон: 8 (4742) 51-53-32</t>
  </si>
  <si>
    <t>-</t>
  </si>
  <si>
    <t>8. Адрес электронной почты: info@sezlipetsk.ru</t>
  </si>
  <si>
    <t>2. Сокращенное наименование: АО "ОЭЗ ППТ "Липецк"</t>
  </si>
  <si>
    <t>1. Полное наименование: Акционерное общество «Особая экономическая зона промышленно -производственного типа "Липецк"</t>
  </si>
  <si>
    <t>3. Место нахождения: 399071, Липецкая область, Грязинский р-н, с Казинка, территория ОЭЗ ППТ «Липецк», здание 2</t>
  </si>
  <si>
    <t>4. Адрес юридического лица:  399071, Липецкая область, Грязинский р-н, с Казинка, территория ОЭЗ ППТ «Липецк», здание 2</t>
  </si>
  <si>
    <t>мощности построенных объектов за 3 предыдущих года*</t>
  </si>
  <si>
    <t>7. Ф.И.О. руководителя: Генеральный директор Дударев Дмитрий Николаевич</t>
  </si>
  <si>
    <t>10. Факс: 8 (4742) 51-53-39</t>
  </si>
  <si>
    <t>Приложение N 2</t>
  </si>
  <si>
    <t>Информация о фактических средних данных</t>
  </si>
  <si>
    <t>по состоянию на   18.10.2019</t>
  </si>
  <si>
    <t>* строительство сетей в рамках технологического присоединения было только в 2017г, 2018г</t>
  </si>
  <si>
    <t xml:space="preserve">       ИНФОРМАЦИЯ</t>
  </si>
  <si>
    <t xml:space="preserve">              о  технологическом присоединении</t>
  </si>
  <si>
    <t xml:space="preserve">             АО "ОЭЗ ППТ "Липецк"</t>
  </si>
  <si>
    <t>Приложение N 1</t>
  </si>
  <si>
    <t>к Методическим указаниям</t>
  </si>
  <si>
    <t>по определению размера платы</t>
  </si>
  <si>
    <t>за технологическое присоединение</t>
  </si>
  <si>
    <t>к электрическим сетям</t>
  </si>
  <si>
    <t>Расходы</t>
  </si>
  <si>
    <t>на строительство введенных в эксплуатацию объектов</t>
  </si>
  <si>
    <t>электросетевого хозяйства для целей технологического</t>
  </si>
  <si>
    <t>присоединения и для целей реализации иных мероприятий</t>
  </si>
  <si>
    <t>инвестиционной программы территориальной</t>
  </si>
  <si>
    <t>сетевой организации</t>
  </si>
  <si>
    <t>АО "ОЭЗ ППТ "Липецк"</t>
  </si>
  <si>
    <t>N п/п</t>
  </si>
  <si>
    <t>Объект электросетевого хозяйства</t>
  </si>
  <si>
    <t>Год ввода объекта</t>
  </si>
  <si>
    <t>Уровень напряжения, кВ</t>
  </si>
  <si>
    <t>Протяженность (для линий электропередачи), м</t>
  </si>
  <si>
    <t>Пропускная способность, кВт/Максимальная мощность, кВт</t>
  </si>
  <si>
    <t>Расходы на строительство объекта, тыс. руб.</t>
  </si>
  <si>
    <t>Строительство воздушных линий</t>
  </si>
  <si>
    <t>1.j</t>
  </si>
  <si>
    <t>Материал опоры (деревянные (j = 1), металлические (j = 2), железобетонные (j = 3))</t>
  </si>
  <si>
    <t>1.j.k</t>
  </si>
  <si>
    <t>Тип провода (изолированный провод (k = 1), неизолированный провод (k = 2))</t>
  </si>
  <si>
    <t>1.j.k.l</t>
  </si>
  <si>
    <t>Материал провода (медный (l = 1), стальной (l = 2), сталеалюминиевый (l = 3), алюминиевый (l = 4))</t>
  </si>
  <si>
    <t>1.j.k.l.m</t>
  </si>
  <si>
    <t>Сечение провода (диапазон до 50 квадратных мм включительно (m = 1), от 50 до 100 квадратных мм включительно (m = 2), от 100 до 200 квадратных мм включительно (m = 3), от 200 до 500 квадратных мм включительно (m = 4), от 500 до 800 квадратных мм включительно (m = 5), свыше 800 квадратных мм (m = 6))</t>
  </si>
  <si>
    <t>&lt;пообъектная расшифровка&gt;</t>
  </si>
  <si>
    <t>Строительство кабельных линий</t>
  </si>
  <si>
    <t>2.j</t>
  </si>
  <si>
    <t>Способ прокладки кабельных линий (в траншеях (j = 1), в блоках (j = 2), в каналах (j = 3), в туннелях и коллекторах (j = 4), в галереях и эстакадах (j = 5), горизонтальное наклонное бурение (j = 6))</t>
  </si>
  <si>
    <t>2.j.k</t>
  </si>
  <si>
    <t>Одножильные (k = 1) и многожильные (k = 2)</t>
  </si>
  <si>
    <t>2.j.k.l</t>
  </si>
  <si>
    <t>Кабели с резиновой и пластмассовой изоляцией (l = 1), бумажной изоляцией (l = 2)</t>
  </si>
  <si>
    <t>2.j.k.l.m</t>
  </si>
  <si>
    <t>2.3.2.1.4.</t>
  </si>
  <si>
    <t>Кабельная линия 0,4 кВ Кемин 1</t>
  </si>
  <si>
    <t>Кабельная линия 0,4 кВ Кемин 2</t>
  </si>
  <si>
    <t>2.1.1.1.2.</t>
  </si>
  <si>
    <t>Кабельная линия 10кВ ССТ-1</t>
  </si>
  <si>
    <t>Кабельная линия 10кВ ССТ-2</t>
  </si>
  <si>
    <t>2.1.2.1.3.</t>
  </si>
  <si>
    <t>Кабельная линия 0,4кВ БС Процессинг</t>
  </si>
  <si>
    <t>2.5.1.1.6.</t>
  </si>
  <si>
    <t>Кабельная линия КЛ-10 кВ "Шлюмберже - 1" (протяженность 1472 м)</t>
  </si>
  <si>
    <t>Кабельная линия КЛ-10 кВ "Шлюмберже - 2" (протяженность 1472 м)</t>
  </si>
  <si>
    <t>Строительство пунктов секционирования</t>
  </si>
  <si>
    <t>3.j</t>
  </si>
  <si>
    <t>Реклоузеры (j = 1 распределительные пункты (РП) (j = 2), переключательные пункты (ПП) (j = 3)</t>
  </si>
  <si>
    <t>3.j.k</t>
  </si>
  <si>
    <t>Номинальный ток до 100 А включительно (k = 1), от 100 до 250 А включительно (k = 2), от 250 до 500 А включительно (k = 3), от 500 А до 1 000 А включительно (k = 4), свыше 1 000 А (k = 5)</t>
  </si>
  <si>
    <t>...</t>
  </si>
  <si>
    <t>Строительство трансформаторных подстанций (ТП), за исключением распределительных трансформаторных подстанций (РТП), с уровнем напряжения до 35 кВ</t>
  </si>
  <si>
    <t>4.j</t>
  </si>
  <si>
    <t>Трансформаторные подстанции (ТП), за исключением распределительных трансформаторных подстанций (РТП)</t>
  </si>
  <si>
    <t>4.j.k</t>
  </si>
  <si>
    <t>Однотрансформаторные (k = 1), двухтрансформаторные и более (k = 2)</t>
  </si>
  <si>
    <t>4.j.k.l</t>
  </si>
  <si>
    <t>Трансформаторная мощность до 25 кВА включительно (l = 1), от 25 до 100 кВА включительно (l = 2), от 100 до 250 кВА включительно (l = 3), от 250 до 500 кВА (l = 4), от 500 до 900 кВА включительно (l = 5), свыше 1000 кВА (l = 6)</t>
  </si>
  <si>
    <t>Строительство распределительных трансформаторных подстанций (РТП) с уровнем напряжения до 35 кВ</t>
  </si>
  <si>
    <t>5.j</t>
  </si>
  <si>
    <t>Распределительные трансформаторные подстанции (РТП)</t>
  </si>
  <si>
    <t>5.j.k</t>
  </si>
  <si>
    <t>5.j.k.l</t>
  </si>
  <si>
    <t>Строительство центров питания, подстанций уровнем напряжения 35 кВ и выше (ПС)</t>
  </si>
  <si>
    <t>6.j</t>
  </si>
  <si>
    <t>ПС 35 кВ (j = 1), ПС 110 кВ и выше (j = 2)</t>
  </si>
  <si>
    <t>* в 2016 гг отсутствовал ввод объектов, строительство которых осуществлялось в целях технологического присоединения к эл. сетям по мероприятиям "последней мили".</t>
  </si>
  <si>
    <t>на выполнение мероприятий по технологическому</t>
  </si>
  <si>
    <t>присоединению, предусмотренным подпунктами "а" и "в"</t>
  </si>
  <si>
    <t>пункта 16 Методических указаний, за 2016 год</t>
  </si>
  <si>
    <t>Информация для расчета стандартизированной тарифной ставки С1</t>
  </si>
  <si>
    <t>Расходы на одно присоединение (руб. на одно ТП)</t>
  </si>
  <si>
    <t>Расходы по каждому мероприятию (руб.)</t>
  </si>
  <si>
    <t>Количество технологических присоединений (шт.)</t>
  </si>
  <si>
    <t>Объем максимальной мощности (кВт)</t>
  </si>
  <si>
    <t>постоянное</t>
  </si>
  <si>
    <t>Подготовка и выдача сетевой организацией технических условий Заявителю</t>
  </si>
  <si>
    <t>Проверка сетевой организацией выполнения Заявителем технических условий</t>
  </si>
  <si>
    <t>пункта 16 Методических указаний, за 2017  год</t>
  </si>
  <si>
    <t>пункта 16 Методических указаний, за 2018  год</t>
  </si>
  <si>
    <t>Расчет стандартизированных ставок С1</t>
  </si>
  <si>
    <t>2016г факт</t>
  </si>
  <si>
    <t>2017г факт</t>
  </si>
  <si>
    <t>2018г факт</t>
  </si>
  <si>
    <t>2019г  ожид</t>
  </si>
  <si>
    <t xml:space="preserve"> 2020г расчет </t>
  </si>
  <si>
    <t>2015г факт</t>
  </si>
  <si>
    <t>2018г  ожид</t>
  </si>
  <si>
    <t xml:space="preserve"> 2019г расчет </t>
  </si>
  <si>
    <t>Расходы на одно присоединение по мероприятию подготовка и выдача сетевой организацией технических условий Заявителю  (руб. на одно ТП)</t>
  </si>
  <si>
    <t>Расходы на одно присоединение по мероприятию проверка сетевой организацией выполнения Заявителем  технических условий (руб. на одно ТП)</t>
  </si>
  <si>
    <t>ИПЦ</t>
  </si>
  <si>
    <t>С1.1 Стандартизированная ставка  на подготовку и выдачу технических условий, руб</t>
  </si>
  <si>
    <t>С1.2 Стандартизированная ставка  на проверку выполнения Заявителем технических условий, руб</t>
  </si>
  <si>
    <t>С1 Стандартизированная ставка  на покрытие расходов  на технологическое присоединение (на  осуществление мероприятий п. 16 Методических указаний  ( за искл. пп "б"))</t>
  </si>
  <si>
    <t>Расчет ставок на единицу мощности</t>
  </si>
  <si>
    <t>Количество технологических присоединений (шт.) - выданных  технических условий</t>
  </si>
  <si>
    <t>Суммарная максимальная мощность, кВт (по заключенным договорам)</t>
  </si>
  <si>
    <r>
      <t xml:space="preserve">С </t>
    </r>
    <r>
      <rPr>
        <b/>
        <vertAlign val="superscript"/>
        <sz val="12"/>
        <rFont val="Times New Roman"/>
        <family val="1"/>
        <charset val="204"/>
      </rPr>
      <t>max</t>
    </r>
    <r>
      <rPr>
        <b/>
        <sz val="12"/>
        <rFont val="Times New Roman"/>
        <family val="1"/>
        <charset val="204"/>
      </rPr>
      <t xml:space="preserve"> </t>
    </r>
    <r>
      <rPr>
        <b/>
        <vertAlign val="subscript"/>
        <sz val="12"/>
        <rFont val="Times New Roman"/>
        <family val="1"/>
        <charset val="204"/>
      </rPr>
      <t>1.1.</t>
    </r>
    <r>
      <rPr>
        <b/>
        <sz val="12"/>
        <rFont val="Times New Roman"/>
        <family val="1"/>
        <charset val="204"/>
      </rPr>
      <t xml:space="preserve"> Ставка за единицу максимальной мощности по мероприятию -подготовка и выдача сетевой организацией технических условий Заявителю, руб/кВт</t>
    </r>
  </si>
  <si>
    <t>С1.2 Стандартизированная ставка  на проверку выполнения  технических условий Заявителем, руб</t>
  </si>
  <si>
    <t>Количество технологических присоединений (шт.) -выполненных</t>
  </si>
  <si>
    <t>Суммарная максимальная мощность, кВт (по выполненным  договорам)</t>
  </si>
  <si>
    <r>
      <t xml:space="preserve">С </t>
    </r>
    <r>
      <rPr>
        <b/>
        <vertAlign val="superscript"/>
        <sz val="12"/>
        <rFont val="Times New Roman"/>
        <family val="1"/>
        <charset val="204"/>
      </rPr>
      <t>max</t>
    </r>
    <r>
      <rPr>
        <b/>
        <sz val="12"/>
        <rFont val="Times New Roman"/>
        <family val="1"/>
        <charset val="204"/>
      </rPr>
      <t xml:space="preserve"> </t>
    </r>
    <r>
      <rPr>
        <b/>
        <vertAlign val="subscript"/>
        <sz val="12"/>
        <rFont val="Times New Roman"/>
        <family val="1"/>
        <charset val="204"/>
      </rPr>
      <t>1.2.</t>
    </r>
    <r>
      <rPr>
        <b/>
        <sz val="12"/>
        <rFont val="Times New Roman"/>
        <family val="1"/>
        <charset val="204"/>
      </rPr>
      <t xml:space="preserve"> Ставка за единицу максимальной мощности по мероприятию -проверка сетевой организацией выполнения Заявителем технических условий, руб/кВт</t>
    </r>
  </si>
  <si>
    <r>
      <t xml:space="preserve">С </t>
    </r>
    <r>
      <rPr>
        <b/>
        <vertAlign val="superscript"/>
        <sz val="12"/>
        <rFont val="Times New Roman"/>
        <family val="1"/>
        <charset val="204"/>
      </rPr>
      <t>max</t>
    </r>
    <r>
      <rPr>
        <b/>
        <sz val="12"/>
        <rFont val="Times New Roman"/>
        <family val="1"/>
        <charset val="204"/>
      </rPr>
      <t xml:space="preserve">  Ставка за единицу максимальной мощности на покрытие расходов  на технологическое присоединение (на  осуществление мероприятий п. 16 Методических указаний  ( за искл. пп "б")), руб/кВт</t>
    </r>
  </si>
  <si>
    <t xml:space="preserve"> Информация о решении органа исполнительной власти субъекта Российской Федерации </t>
  </si>
  <si>
    <t xml:space="preserve">в области государственного регулирования тарифов об установлении единых для всех территориальных сетевых организаций </t>
  </si>
  <si>
    <t xml:space="preserve">на территории субъекта Российской Федерации стандартизированных тарифных ставок, определяющих величину </t>
  </si>
  <si>
    <t>платы за технологическое присоединение к электрическим сетям территориальных сетевых организаций</t>
  </si>
  <si>
    <t>На 2019г Управлением энергетики и тарифов Липецкой области утверждены стандартизированные тарифные ставки,</t>
  </si>
  <si>
    <t>ставки платы за единицу мощности и формула платы за ртехнологическое присоединение к электрическим сетям</t>
  </si>
  <si>
    <t xml:space="preserve"> территориальных  сетевых организаций, осуществляющих свою деятельность на территории Липецкой области, на 2019г-</t>
  </si>
  <si>
    <t>Постановление Управления энергетики и тарифов Липецкой области от 25.12.2018г №55/7</t>
  </si>
  <si>
    <t>согласно п.28 Стандартов раскрытия информации сетевыми организациями (Постановление №24 от 21.01.2004)</t>
  </si>
  <si>
    <t>Предложение АО "ОЭЗ ППТ "Липецк" на 2020г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</si>
</sst>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12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bscript"/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78">
    <xf numFmtId="0" fontId="0" fillId="0" borderId="0" xfId="0"/>
    <xf numFmtId="0" fontId="2" fillId="0" borderId="0" xfId="0" applyFont="1"/>
    <xf numFmtId="0" fontId="2" fillId="0" borderId="0" xfId="0" applyFont="1" applyAlignment="1"/>
    <xf numFmtId="4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2" fontId="2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2" fillId="0" borderId="1" xfId="0" applyFont="1" applyFill="1" applyBorder="1" applyAlignment="1">
      <alignment horizontal="center"/>
    </xf>
    <xf numFmtId="0" fontId="2" fillId="0" borderId="1" xfId="0" applyFont="1" applyFill="1" applyBorder="1"/>
    <xf numFmtId="0" fontId="5" fillId="2" borderId="1" xfId="1" applyNumberFormat="1" applyFont="1" applyFill="1" applyBorder="1" applyAlignment="1">
      <alignment horizontal="left" vertical="top" wrapText="1"/>
    </xf>
    <xf numFmtId="4" fontId="6" fillId="0" borderId="0" xfId="0" applyNumberFormat="1" applyFont="1"/>
    <xf numFmtId="0" fontId="6" fillId="0" borderId="0" xfId="0" applyFont="1"/>
    <xf numFmtId="0" fontId="2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2" fillId="0" borderId="5" xfId="0" applyFont="1" applyFill="1" applyBorder="1"/>
    <xf numFmtId="0" fontId="2" fillId="0" borderId="0" xfId="0" applyFont="1" applyFill="1"/>
    <xf numFmtId="4" fontId="2" fillId="0" borderId="0" xfId="0" applyNumberFormat="1" applyFont="1" applyFill="1"/>
    <xf numFmtId="0" fontId="2" fillId="0" borderId="0" xfId="0" applyFont="1" applyFill="1" applyAlignment="1">
      <alignment wrapText="1"/>
    </xf>
    <xf numFmtId="0" fontId="2" fillId="0" borderId="2" xfId="0" applyFont="1" applyFill="1" applyBorder="1"/>
    <xf numFmtId="0" fontId="2" fillId="0" borderId="4" xfId="0" applyFont="1" applyFill="1" applyBorder="1"/>
    <xf numFmtId="2" fontId="2" fillId="0" borderId="1" xfId="0" applyNumberFormat="1" applyFont="1" applyFill="1" applyBorder="1"/>
    <xf numFmtId="2" fontId="2" fillId="0" borderId="0" xfId="0" applyNumberFormat="1" applyFont="1" applyFill="1"/>
    <xf numFmtId="0" fontId="2" fillId="0" borderId="0" xfId="0" applyFont="1" applyFill="1" applyAlignment="1"/>
    <xf numFmtId="0" fontId="2" fillId="0" borderId="0" xfId="0" applyFont="1" applyFill="1" applyBorder="1" applyAlignment="1">
      <alignment horizontal="center"/>
    </xf>
    <xf numFmtId="0" fontId="8" fillId="0" borderId="0" xfId="0" applyFont="1" applyFill="1"/>
    <xf numFmtId="2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2" fontId="8" fillId="0" borderId="1" xfId="0" applyNumberFormat="1" applyFont="1" applyFill="1" applyBorder="1" applyAlignment="1">
      <alignment horizontal="center" vertical="center"/>
    </xf>
    <xf numFmtId="2" fontId="8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/>
    <xf numFmtId="0" fontId="8" fillId="0" borderId="0" xfId="0" applyFont="1" applyFill="1" applyBorder="1"/>
    <xf numFmtId="0" fontId="2" fillId="0" borderId="0" xfId="0" applyFont="1" applyFill="1" applyBorder="1" applyAlignment="1">
      <alignment wrapText="1"/>
    </xf>
    <xf numFmtId="2" fontId="2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2" fillId="0" borderId="0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vertical="top" wrapText="1"/>
    </xf>
    <xf numFmtId="0" fontId="11" fillId="0" borderId="0" xfId="0" applyFont="1" applyAlignment="1">
      <alignment horizontal="right"/>
    </xf>
    <xf numFmtId="0" fontId="11" fillId="0" borderId="0" xfId="0" applyFont="1"/>
    <xf numFmtId="0" fontId="11" fillId="0" borderId="0" xfId="0" applyFont="1" applyAlignment="1">
      <alignment horizontal="justify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justify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6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0" fontId="11" fillId="0" borderId="1" xfId="0" applyFont="1" applyBorder="1" applyAlignment="1">
      <alignment vertical="top" wrapText="1"/>
    </xf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vertical="top" wrapText="1"/>
    </xf>
    <xf numFmtId="2" fontId="11" fillId="0" borderId="1" xfId="0" applyNumberFormat="1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5" xfId="0" applyFont="1" applyBorder="1" applyAlignment="1">
      <alignment vertical="top" wrapText="1"/>
    </xf>
    <xf numFmtId="0" fontId="11" fillId="0" borderId="3" xfId="0" applyFont="1" applyBorder="1" applyAlignment="1">
      <alignment horizontal="left" vertical="top" wrapText="1" indent="2"/>
    </xf>
    <xf numFmtId="164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/>
    <xf numFmtId="0" fontId="11" fillId="0" borderId="4" xfId="0" applyFont="1" applyBorder="1" applyAlignment="1">
      <alignment vertical="top" wrapText="1"/>
    </xf>
    <xf numFmtId="0" fontId="11" fillId="0" borderId="1" xfId="0" applyFont="1" applyBorder="1" applyAlignment="1">
      <alignment horizontal="left" vertical="top" wrapText="1" indent="2"/>
    </xf>
    <xf numFmtId="164" fontId="11" fillId="0" borderId="1" xfId="0" applyNumberFormat="1" applyFont="1" applyBorder="1" applyAlignment="1">
      <alignment vertical="top" wrapText="1"/>
    </xf>
    <xf numFmtId="1" fontId="11" fillId="0" borderId="1" xfId="0" applyNumberFormat="1" applyFont="1" applyFill="1" applyBorder="1" applyAlignment="1">
      <alignment vertical="top" wrapText="1"/>
    </xf>
    <xf numFmtId="0" fontId="11" fillId="0" borderId="1" xfId="0" applyFont="1" applyFill="1" applyBorder="1" applyAlignment="1">
      <alignment vertical="top" wrapText="1"/>
    </xf>
    <xf numFmtId="2" fontId="11" fillId="0" borderId="1" xfId="0" applyNumberFormat="1" applyFont="1" applyFill="1" applyBorder="1" applyAlignment="1">
      <alignment vertical="top" wrapText="1"/>
    </xf>
    <xf numFmtId="165" fontId="11" fillId="0" borderId="1" xfId="0" applyNumberFormat="1" applyFont="1" applyFill="1" applyBorder="1" applyAlignment="1">
      <alignment vertical="top" wrapText="1"/>
    </xf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wrapText="1"/>
    </xf>
    <xf numFmtId="0" fontId="12" fillId="2" borderId="1" xfId="0" applyFont="1" applyFill="1" applyBorder="1" applyAlignment="1">
      <alignment vertical="top" wrapText="1"/>
    </xf>
    <xf numFmtId="0" fontId="12" fillId="0" borderId="1" xfId="0" applyFont="1" applyFill="1" applyBorder="1" applyAlignment="1">
      <alignment vertical="top" wrapText="1"/>
    </xf>
    <xf numFmtId="0" fontId="13" fillId="0" borderId="0" xfId="0" applyFont="1" applyAlignment="1">
      <alignment wrapText="1"/>
    </xf>
    <xf numFmtId="0" fontId="11" fillId="2" borderId="1" xfId="0" applyFont="1" applyFill="1" applyBorder="1" applyAlignment="1">
      <alignment vertical="top" wrapText="1"/>
    </xf>
  </cellXfs>
  <cellStyles count="2">
    <cellStyle name="Обычный" xfId="0" builtinId="0"/>
    <cellStyle name="Обычный_вед бух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077;&#1090;_&#1089;&#1090;&#1072;&#1074;&#1082;&#1080;_&#1058;&#1055;_2020_&#1054;&#1069;&#1047;_&#1055;&#1055;&#1058;_&#1051;&#1080;&#1087;&#1077;&#1094;&#1082;%20%20&#1086;&#1090;&#1087;&#1088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2;&#1089;&#1095;&#1077;&#1090;_&#1089;&#1090;&#1072;&#1074;&#1082;&#1080;_&#1058;&#1055;_2020_&#1054;&#1069;&#1047;_&#1055;&#1055;&#1058;_&#1051;&#1080;&#1087;&#1077;&#1094;&#1082;%20&#1055;&#1054;%20&#1053;&#1054;&#1042;&#1054;&#1049;%20&#1052;&#1045;&#1058;&#1054;&#1044;&#1048;&#1050;&#1045;%20&#1086;&#1090;&#1087;&#108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12-14факт 3 лет"/>
      <sheetName val="свод 12-14факт 3 лет (3)"/>
      <sheetName val="свод 12-14факт 3 лет (2)"/>
      <sheetName val="свод 12-15 с расторг дог"/>
      <sheetName val="Список 12-15"/>
      <sheetName val="пер"/>
      <sheetName val="1ту"/>
      <sheetName val="2 пр"/>
      <sheetName val="3рт"/>
      <sheetName val="4 ф"/>
      <sheetName val="кту"/>
      <sheetName val="кпр"/>
      <sheetName val="крт"/>
      <sheetName val="кф"/>
      <sheetName val="НАКЛ"/>
      <sheetName val="свод каль"/>
      <sheetName val="ПРИ3 ПЛАН"/>
      <sheetName val="ПРИЛ3 2015-17"/>
      <sheetName val="прил1"/>
      <sheetName val="прил 1 н"/>
      <sheetName val="пр 2 н "/>
      <sheetName val="Список на 16-18"/>
      <sheetName val="пр 3 н"/>
      <sheetName val="пр4 н"/>
      <sheetName val="пр5 н"/>
      <sheetName val="факт расх"/>
      <sheetName val="на 1 тп"/>
      <sheetName val="вып"/>
      <sheetName val="Список  тп 2019"/>
      <sheetName val="ДО 15"/>
      <sheetName val="ДО 150"/>
      <sheetName val="до 15 квт"/>
      <sheetName val="до 150 кв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119">
          <cell r="C119">
            <v>55.868265108600482</v>
          </cell>
        </row>
        <row r="120">
          <cell r="C120">
            <v>92.985563442369497</v>
          </cell>
        </row>
        <row r="121">
          <cell r="C121">
            <v>16.052985710168098</v>
          </cell>
        </row>
        <row r="122">
          <cell r="C122">
            <v>253.76308368605282</v>
          </cell>
        </row>
        <row r="129">
          <cell r="C129">
            <v>168.05620439075358</v>
          </cell>
        </row>
        <row r="130">
          <cell r="C130">
            <v>252.92518800058426</v>
          </cell>
        </row>
        <row r="131">
          <cell r="C131">
            <v>78.208035958257838</v>
          </cell>
        </row>
        <row r="132">
          <cell r="C132">
            <v>989.5555592423957</v>
          </cell>
        </row>
        <row r="139">
          <cell r="C139">
            <v>707.42643941080962</v>
          </cell>
        </row>
        <row r="144">
          <cell r="C144">
            <v>1854.2892405891901</v>
          </cell>
        </row>
      </sheetData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вод 12-14факт 3 лет"/>
      <sheetName val="свод 12-14факт 3 лет (3)"/>
      <sheetName val="свод 12-14факт 3 лет (2)"/>
      <sheetName val="свод 12-15 с расторг дог"/>
      <sheetName val="Список 12-15"/>
      <sheetName val="пер"/>
      <sheetName val="1ту"/>
      <sheetName val="2 пр"/>
      <sheetName val="3рт"/>
      <sheetName val="4 ф"/>
      <sheetName val="кту"/>
      <sheetName val="кпр"/>
      <sheetName val="крт"/>
      <sheetName val="кф"/>
      <sheetName val="НАКЛ"/>
      <sheetName val="свод каль"/>
      <sheetName val="ПРИ3 ПЛАН"/>
      <sheetName val="ПРИЛ3 2015-17"/>
      <sheetName val="прил1"/>
      <sheetName val="прил 1 н"/>
      <sheetName val="пр 2 н "/>
      <sheetName val="Список на 16-18"/>
      <sheetName val="пр 3 н"/>
      <sheetName val="пр4 н"/>
      <sheetName val="пр5 н"/>
      <sheetName val="факт расх"/>
      <sheetName val="на 1 тп"/>
      <sheetName val="вып"/>
      <sheetName val="Список  тп 2019"/>
      <sheetName val="ДО 15"/>
      <sheetName val="ДО 150"/>
      <sheetName val="до 15 квт"/>
      <sheetName val="до 150 кв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34">
          <cell r="E34">
            <v>35</v>
          </cell>
          <cell r="F34">
            <v>500</v>
          </cell>
          <cell r="G34">
            <v>127.34793000000001</v>
          </cell>
        </row>
        <row r="35">
          <cell r="E35">
            <v>35</v>
          </cell>
          <cell r="F35">
            <v>500</v>
          </cell>
          <cell r="G35">
            <v>127.34793000000001</v>
          </cell>
        </row>
        <row r="36">
          <cell r="E36">
            <v>60</v>
          </cell>
          <cell r="F36">
            <v>1000</v>
          </cell>
          <cell r="G36">
            <v>171.74074999999999</v>
          </cell>
        </row>
        <row r="37">
          <cell r="E37">
            <v>55</v>
          </cell>
          <cell r="F37">
            <v>1000</v>
          </cell>
          <cell r="G37">
            <v>157.42902000000001</v>
          </cell>
        </row>
        <row r="38">
          <cell r="E38">
            <v>155</v>
          </cell>
          <cell r="F38">
            <v>150</v>
          </cell>
          <cell r="G38">
            <v>328.25499000000002</v>
          </cell>
        </row>
        <row r="39">
          <cell r="E39">
            <v>1472</v>
          </cell>
          <cell r="F39">
            <v>6000</v>
          </cell>
          <cell r="G39">
            <v>6162.94067</v>
          </cell>
        </row>
        <row r="40">
          <cell r="E40">
            <v>1472</v>
          </cell>
          <cell r="F40">
            <v>6000</v>
          </cell>
          <cell r="G40">
            <v>6162.94067</v>
          </cell>
        </row>
      </sheetData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A24"/>
  <sheetViews>
    <sheetView view="pageBreakPreview" zoomScale="60" zoomScaleNormal="100" workbookViewId="0">
      <selection activeCell="A14" sqref="A14"/>
    </sheetView>
  </sheetViews>
  <sheetFormatPr defaultRowHeight="15.75" x14ac:dyDescent="0.25"/>
  <cols>
    <col min="1" max="1" width="117.140625" style="15" customWidth="1"/>
    <col min="2" max="16384" width="9.140625" style="15"/>
  </cols>
  <sheetData>
    <row r="2" spans="1:1" x14ac:dyDescent="0.25">
      <c r="A2" s="45"/>
    </row>
    <row r="3" spans="1:1" x14ac:dyDescent="0.25">
      <c r="A3" s="45"/>
    </row>
    <row r="4" spans="1:1" x14ac:dyDescent="0.25">
      <c r="A4" s="45"/>
    </row>
    <row r="5" spans="1:1" x14ac:dyDescent="0.25">
      <c r="A5" s="45"/>
    </row>
    <row r="6" spans="1:1" x14ac:dyDescent="0.25">
      <c r="A6" s="46"/>
    </row>
    <row r="7" spans="1:1" x14ac:dyDescent="0.25">
      <c r="A7" s="45"/>
    </row>
    <row r="8" spans="1:1" x14ac:dyDescent="0.25">
      <c r="A8" s="46"/>
    </row>
    <row r="9" spans="1:1" x14ac:dyDescent="0.25">
      <c r="A9" s="47" t="s">
        <v>71</v>
      </c>
    </row>
    <row r="10" spans="1:1" x14ac:dyDescent="0.25">
      <c r="A10" s="47" t="s">
        <v>72</v>
      </c>
    </row>
    <row r="11" spans="1:1" x14ac:dyDescent="0.25">
      <c r="A11" s="47" t="s">
        <v>73</v>
      </c>
    </row>
    <row r="12" spans="1:1" x14ac:dyDescent="0.25">
      <c r="A12" s="47" t="s">
        <v>3</v>
      </c>
    </row>
    <row r="13" spans="1:1" x14ac:dyDescent="0.25">
      <c r="A13" s="47" t="s">
        <v>189</v>
      </c>
    </row>
    <row r="14" spans="1:1" ht="31.5" x14ac:dyDescent="0.25">
      <c r="A14" s="48" t="s">
        <v>61</v>
      </c>
    </row>
    <row r="15" spans="1:1" x14ac:dyDescent="0.25">
      <c r="A15" s="49" t="s">
        <v>60</v>
      </c>
    </row>
    <row r="16" spans="1:1" x14ac:dyDescent="0.25">
      <c r="A16" s="49" t="s">
        <v>62</v>
      </c>
    </row>
    <row r="17" spans="1:1" x14ac:dyDescent="0.25">
      <c r="A17" s="49" t="s">
        <v>63</v>
      </c>
    </row>
    <row r="18" spans="1:1" x14ac:dyDescent="0.25">
      <c r="A18" s="49" t="s">
        <v>55</v>
      </c>
    </row>
    <row r="19" spans="1:1" x14ac:dyDescent="0.25">
      <c r="A19" s="49" t="s">
        <v>56</v>
      </c>
    </row>
    <row r="20" spans="1:1" x14ac:dyDescent="0.25">
      <c r="A20" s="49" t="s">
        <v>65</v>
      </c>
    </row>
    <row r="21" spans="1:1" x14ac:dyDescent="0.25">
      <c r="A21" s="49" t="s">
        <v>59</v>
      </c>
    </row>
    <row r="22" spans="1:1" x14ac:dyDescent="0.25">
      <c r="A22" s="49" t="s">
        <v>57</v>
      </c>
    </row>
    <row r="23" spans="1:1" x14ac:dyDescent="0.25">
      <c r="A23" s="49" t="s">
        <v>66</v>
      </c>
    </row>
    <row r="24" spans="1:1" x14ac:dyDescent="0.25">
      <c r="A24" s="47"/>
    </row>
  </sheetData>
  <pageMargins left="0.7" right="0.7" top="0.75" bottom="0.75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O108"/>
  <sheetViews>
    <sheetView view="pageBreakPreview" topLeftCell="A7" zoomScale="60" zoomScaleNormal="100" workbookViewId="0">
      <selection activeCell="B24" sqref="B24"/>
    </sheetView>
  </sheetViews>
  <sheetFormatPr defaultRowHeight="15.75" x14ac:dyDescent="0.25"/>
  <cols>
    <col min="1" max="1" width="9.140625" style="15" customWidth="1"/>
    <col min="2" max="2" width="39.42578125" style="15" customWidth="1"/>
    <col min="3" max="4" width="16.28515625" style="15" customWidth="1"/>
    <col min="5" max="5" width="17.7109375" style="15" customWidth="1"/>
    <col min="6" max="6" width="17.5703125" style="15" customWidth="1"/>
    <col min="7" max="7" width="18.42578125" style="15" customWidth="1"/>
    <col min="8" max="10" width="9.140625" style="15" customWidth="1"/>
    <col min="11" max="253" width="9.140625" style="15"/>
    <col min="254" max="254" width="9.140625" style="15" customWidth="1"/>
    <col min="255" max="255" width="33.42578125" style="15" customWidth="1"/>
    <col min="256" max="257" width="16.28515625" style="15" customWidth="1"/>
    <col min="258" max="258" width="17.7109375" style="15" customWidth="1"/>
    <col min="259" max="259" width="17.5703125" style="15" customWidth="1"/>
    <col min="260" max="260" width="16.28515625" style="15" customWidth="1"/>
    <col min="261" max="266" width="0" style="15" hidden="1" customWidth="1"/>
    <col min="267" max="509" width="9.140625" style="15"/>
    <col min="510" max="510" width="9.140625" style="15" customWidth="1"/>
    <col min="511" max="511" width="33.42578125" style="15" customWidth="1"/>
    <col min="512" max="513" width="16.28515625" style="15" customWidth="1"/>
    <col min="514" max="514" width="17.7109375" style="15" customWidth="1"/>
    <col min="515" max="515" width="17.5703125" style="15" customWidth="1"/>
    <col min="516" max="516" width="16.28515625" style="15" customWidth="1"/>
    <col min="517" max="522" width="0" style="15" hidden="1" customWidth="1"/>
    <col min="523" max="765" width="9.140625" style="15"/>
    <col min="766" max="766" width="9.140625" style="15" customWidth="1"/>
    <col min="767" max="767" width="33.42578125" style="15" customWidth="1"/>
    <col min="768" max="769" width="16.28515625" style="15" customWidth="1"/>
    <col min="770" max="770" width="17.7109375" style="15" customWidth="1"/>
    <col min="771" max="771" width="17.5703125" style="15" customWidth="1"/>
    <col min="772" max="772" width="16.28515625" style="15" customWidth="1"/>
    <col min="773" max="778" width="0" style="15" hidden="1" customWidth="1"/>
    <col min="779" max="1021" width="9.140625" style="15"/>
    <col min="1022" max="1022" width="9.140625" style="15" customWidth="1"/>
    <col min="1023" max="1023" width="33.42578125" style="15" customWidth="1"/>
    <col min="1024" max="1025" width="16.28515625" style="15" customWidth="1"/>
    <col min="1026" max="1026" width="17.7109375" style="15" customWidth="1"/>
    <col min="1027" max="1027" width="17.5703125" style="15" customWidth="1"/>
    <col min="1028" max="1028" width="16.28515625" style="15" customWidth="1"/>
    <col min="1029" max="1034" width="0" style="15" hidden="1" customWidth="1"/>
    <col min="1035" max="1277" width="9.140625" style="15"/>
    <col min="1278" max="1278" width="9.140625" style="15" customWidth="1"/>
    <col min="1279" max="1279" width="33.42578125" style="15" customWidth="1"/>
    <col min="1280" max="1281" width="16.28515625" style="15" customWidth="1"/>
    <col min="1282" max="1282" width="17.7109375" style="15" customWidth="1"/>
    <col min="1283" max="1283" width="17.5703125" style="15" customWidth="1"/>
    <col min="1284" max="1284" width="16.28515625" style="15" customWidth="1"/>
    <col min="1285" max="1290" width="0" style="15" hidden="1" customWidth="1"/>
    <col min="1291" max="1533" width="9.140625" style="15"/>
    <col min="1534" max="1534" width="9.140625" style="15" customWidth="1"/>
    <col min="1535" max="1535" width="33.42578125" style="15" customWidth="1"/>
    <col min="1536" max="1537" width="16.28515625" style="15" customWidth="1"/>
    <col min="1538" max="1538" width="17.7109375" style="15" customWidth="1"/>
    <col min="1539" max="1539" width="17.5703125" style="15" customWidth="1"/>
    <col min="1540" max="1540" width="16.28515625" style="15" customWidth="1"/>
    <col min="1541" max="1546" width="0" style="15" hidden="1" customWidth="1"/>
    <col min="1547" max="1789" width="9.140625" style="15"/>
    <col min="1790" max="1790" width="9.140625" style="15" customWidth="1"/>
    <col min="1791" max="1791" width="33.42578125" style="15" customWidth="1"/>
    <col min="1792" max="1793" width="16.28515625" style="15" customWidth="1"/>
    <col min="1794" max="1794" width="17.7109375" style="15" customWidth="1"/>
    <col min="1795" max="1795" width="17.5703125" style="15" customWidth="1"/>
    <col min="1796" max="1796" width="16.28515625" style="15" customWidth="1"/>
    <col min="1797" max="1802" width="0" style="15" hidden="1" customWidth="1"/>
    <col min="1803" max="2045" width="9.140625" style="15"/>
    <col min="2046" max="2046" width="9.140625" style="15" customWidth="1"/>
    <col min="2047" max="2047" width="33.42578125" style="15" customWidth="1"/>
    <col min="2048" max="2049" width="16.28515625" style="15" customWidth="1"/>
    <col min="2050" max="2050" width="17.7109375" style="15" customWidth="1"/>
    <col min="2051" max="2051" width="17.5703125" style="15" customWidth="1"/>
    <col min="2052" max="2052" width="16.28515625" style="15" customWidth="1"/>
    <col min="2053" max="2058" width="0" style="15" hidden="1" customWidth="1"/>
    <col min="2059" max="2301" width="9.140625" style="15"/>
    <col min="2302" max="2302" width="9.140625" style="15" customWidth="1"/>
    <col min="2303" max="2303" width="33.42578125" style="15" customWidth="1"/>
    <col min="2304" max="2305" width="16.28515625" style="15" customWidth="1"/>
    <col min="2306" max="2306" width="17.7109375" style="15" customWidth="1"/>
    <col min="2307" max="2307" width="17.5703125" style="15" customWidth="1"/>
    <col min="2308" max="2308" width="16.28515625" style="15" customWidth="1"/>
    <col min="2309" max="2314" width="0" style="15" hidden="1" customWidth="1"/>
    <col min="2315" max="2557" width="9.140625" style="15"/>
    <col min="2558" max="2558" width="9.140625" style="15" customWidth="1"/>
    <col min="2559" max="2559" width="33.42578125" style="15" customWidth="1"/>
    <col min="2560" max="2561" width="16.28515625" style="15" customWidth="1"/>
    <col min="2562" max="2562" width="17.7109375" style="15" customWidth="1"/>
    <col min="2563" max="2563" width="17.5703125" style="15" customWidth="1"/>
    <col min="2564" max="2564" width="16.28515625" style="15" customWidth="1"/>
    <col min="2565" max="2570" width="0" style="15" hidden="1" customWidth="1"/>
    <col min="2571" max="2813" width="9.140625" style="15"/>
    <col min="2814" max="2814" width="9.140625" style="15" customWidth="1"/>
    <col min="2815" max="2815" width="33.42578125" style="15" customWidth="1"/>
    <col min="2816" max="2817" width="16.28515625" style="15" customWidth="1"/>
    <col min="2818" max="2818" width="17.7109375" style="15" customWidth="1"/>
    <col min="2819" max="2819" width="17.5703125" style="15" customWidth="1"/>
    <col min="2820" max="2820" width="16.28515625" style="15" customWidth="1"/>
    <col min="2821" max="2826" width="0" style="15" hidden="1" customWidth="1"/>
    <col min="2827" max="3069" width="9.140625" style="15"/>
    <col min="3070" max="3070" width="9.140625" style="15" customWidth="1"/>
    <col min="3071" max="3071" width="33.42578125" style="15" customWidth="1"/>
    <col min="3072" max="3073" width="16.28515625" style="15" customWidth="1"/>
    <col min="3074" max="3074" width="17.7109375" style="15" customWidth="1"/>
    <col min="3075" max="3075" width="17.5703125" style="15" customWidth="1"/>
    <col min="3076" max="3076" width="16.28515625" style="15" customWidth="1"/>
    <col min="3077" max="3082" width="0" style="15" hidden="1" customWidth="1"/>
    <col min="3083" max="3325" width="9.140625" style="15"/>
    <col min="3326" max="3326" width="9.140625" style="15" customWidth="1"/>
    <col min="3327" max="3327" width="33.42578125" style="15" customWidth="1"/>
    <col min="3328" max="3329" width="16.28515625" style="15" customWidth="1"/>
    <col min="3330" max="3330" width="17.7109375" style="15" customWidth="1"/>
    <col min="3331" max="3331" width="17.5703125" style="15" customWidth="1"/>
    <col min="3332" max="3332" width="16.28515625" style="15" customWidth="1"/>
    <col min="3333" max="3338" width="0" style="15" hidden="1" customWidth="1"/>
    <col min="3339" max="3581" width="9.140625" style="15"/>
    <col min="3582" max="3582" width="9.140625" style="15" customWidth="1"/>
    <col min="3583" max="3583" width="33.42578125" style="15" customWidth="1"/>
    <col min="3584" max="3585" width="16.28515625" style="15" customWidth="1"/>
    <col min="3586" max="3586" width="17.7109375" style="15" customWidth="1"/>
    <col min="3587" max="3587" width="17.5703125" style="15" customWidth="1"/>
    <col min="3588" max="3588" width="16.28515625" style="15" customWidth="1"/>
    <col min="3589" max="3594" width="0" style="15" hidden="1" customWidth="1"/>
    <col min="3595" max="3837" width="9.140625" style="15"/>
    <col min="3838" max="3838" width="9.140625" style="15" customWidth="1"/>
    <col min="3839" max="3839" width="33.42578125" style="15" customWidth="1"/>
    <col min="3840" max="3841" width="16.28515625" style="15" customWidth="1"/>
    <col min="3842" max="3842" width="17.7109375" style="15" customWidth="1"/>
    <col min="3843" max="3843" width="17.5703125" style="15" customWidth="1"/>
    <col min="3844" max="3844" width="16.28515625" style="15" customWidth="1"/>
    <col min="3845" max="3850" width="0" style="15" hidden="1" customWidth="1"/>
    <col min="3851" max="4093" width="9.140625" style="15"/>
    <col min="4094" max="4094" width="9.140625" style="15" customWidth="1"/>
    <col min="4095" max="4095" width="33.42578125" style="15" customWidth="1"/>
    <col min="4096" max="4097" width="16.28515625" style="15" customWidth="1"/>
    <col min="4098" max="4098" width="17.7109375" style="15" customWidth="1"/>
    <col min="4099" max="4099" width="17.5703125" style="15" customWidth="1"/>
    <col min="4100" max="4100" width="16.28515625" style="15" customWidth="1"/>
    <col min="4101" max="4106" width="0" style="15" hidden="1" customWidth="1"/>
    <col min="4107" max="4349" width="9.140625" style="15"/>
    <col min="4350" max="4350" width="9.140625" style="15" customWidth="1"/>
    <col min="4351" max="4351" width="33.42578125" style="15" customWidth="1"/>
    <col min="4352" max="4353" width="16.28515625" style="15" customWidth="1"/>
    <col min="4354" max="4354" width="17.7109375" style="15" customWidth="1"/>
    <col min="4355" max="4355" width="17.5703125" style="15" customWidth="1"/>
    <col min="4356" max="4356" width="16.28515625" style="15" customWidth="1"/>
    <col min="4357" max="4362" width="0" style="15" hidden="1" customWidth="1"/>
    <col min="4363" max="4605" width="9.140625" style="15"/>
    <col min="4606" max="4606" width="9.140625" style="15" customWidth="1"/>
    <col min="4607" max="4607" width="33.42578125" style="15" customWidth="1"/>
    <col min="4608" max="4609" width="16.28515625" style="15" customWidth="1"/>
    <col min="4610" max="4610" width="17.7109375" style="15" customWidth="1"/>
    <col min="4611" max="4611" width="17.5703125" style="15" customWidth="1"/>
    <col min="4612" max="4612" width="16.28515625" style="15" customWidth="1"/>
    <col min="4613" max="4618" width="0" style="15" hidden="1" customWidth="1"/>
    <col min="4619" max="4861" width="9.140625" style="15"/>
    <col min="4862" max="4862" width="9.140625" style="15" customWidth="1"/>
    <col min="4863" max="4863" width="33.42578125" style="15" customWidth="1"/>
    <col min="4864" max="4865" width="16.28515625" style="15" customWidth="1"/>
    <col min="4866" max="4866" width="17.7109375" style="15" customWidth="1"/>
    <col min="4867" max="4867" width="17.5703125" style="15" customWidth="1"/>
    <col min="4868" max="4868" width="16.28515625" style="15" customWidth="1"/>
    <col min="4869" max="4874" width="0" style="15" hidden="1" customWidth="1"/>
    <col min="4875" max="5117" width="9.140625" style="15"/>
    <col min="5118" max="5118" width="9.140625" style="15" customWidth="1"/>
    <col min="5119" max="5119" width="33.42578125" style="15" customWidth="1"/>
    <col min="5120" max="5121" width="16.28515625" style="15" customWidth="1"/>
    <col min="5122" max="5122" width="17.7109375" style="15" customWidth="1"/>
    <col min="5123" max="5123" width="17.5703125" style="15" customWidth="1"/>
    <col min="5124" max="5124" width="16.28515625" style="15" customWidth="1"/>
    <col min="5125" max="5130" width="0" style="15" hidden="1" customWidth="1"/>
    <col min="5131" max="5373" width="9.140625" style="15"/>
    <col min="5374" max="5374" width="9.140625" style="15" customWidth="1"/>
    <col min="5375" max="5375" width="33.42578125" style="15" customWidth="1"/>
    <col min="5376" max="5377" width="16.28515625" style="15" customWidth="1"/>
    <col min="5378" max="5378" width="17.7109375" style="15" customWidth="1"/>
    <col min="5379" max="5379" width="17.5703125" style="15" customWidth="1"/>
    <col min="5380" max="5380" width="16.28515625" style="15" customWidth="1"/>
    <col min="5381" max="5386" width="0" style="15" hidden="1" customWidth="1"/>
    <col min="5387" max="5629" width="9.140625" style="15"/>
    <col min="5630" max="5630" width="9.140625" style="15" customWidth="1"/>
    <col min="5631" max="5631" width="33.42578125" style="15" customWidth="1"/>
    <col min="5632" max="5633" width="16.28515625" style="15" customWidth="1"/>
    <col min="5634" max="5634" width="17.7109375" style="15" customWidth="1"/>
    <col min="5635" max="5635" width="17.5703125" style="15" customWidth="1"/>
    <col min="5636" max="5636" width="16.28515625" style="15" customWidth="1"/>
    <col min="5637" max="5642" width="0" style="15" hidden="1" customWidth="1"/>
    <col min="5643" max="5885" width="9.140625" style="15"/>
    <col min="5886" max="5886" width="9.140625" style="15" customWidth="1"/>
    <col min="5887" max="5887" width="33.42578125" style="15" customWidth="1"/>
    <col min="5888" max="5889" width="16.28515625" style="15" customWidth="1"/>
    <col min="5890" max="5890" width="17.7109375" style="15" customWidth="1"/>
    <col min="5891" max="5891" width="17.5703125" style="15" customWidth="1"/>
    <col min="5892" max="5892" width="16.28515625" style="15" customWidth="1"/>
    <col min="5893" max="5898" width="0" style="15" hidden="1" customWidth="1"/>
    <col min="5899" max="6141" width="9.140625" style="15"/>
    <col min="6142" max="6142" width="9.140625" style="15" customWidth="1"/>
    <col min="6143" max="6143" width="33.42578125" style="15" customWidth="1"/>
    <col min="6144" max="6145" width="16.28515625" style="15" customWidth="1"/>
    <col min="6146" max="6146" width="17.7109375" style="15" customWidth="1"/>
    <col min="6147" max="6147" width="17.5703125" style="15" customWidth="1"/>
    <col min="6148" max="6148" width="16.28515625" style="15" customWidth="1"/>
    <col min="6149" max="6154" width="0" style="15" hidden="1" customWidth="1"/>
    <col min="6155" max="6397" width="9.140625" style="15"/>
    <col min="6398" max="6398" width="9.140625" style="15" customWidth="1"/>
    <col min="6399" max="6399" width="33.42578125" style="15" customWidth="1"/>
    <col min="6400" max="6401" width="16.28515625" style="15" customWidth="1"/>
    <col min="6402" max="6402" width="17.7109375" style="15" customWidth="1"/>
    <col min="6403" max="6403" width="17.5703125" style="15" customWidth="1"/>
    <col min="6404" max="6404" width="16.28515625" style="15" customWidth="1"/>
    <col min="6405" max="6410" width="0" style="15" hidden="1" customWidth="1"/>
    <col min="6411" max="6653" width="9.140625" style="15"/>
    <col min="6654" max="6654" width="9.140625" style="15" customWidth="1"/>
    <col min="6655" max="6655" width="33.42578125" style="15" customWidth="1"/>
    <col min="6656" max="6657" width="16.28515625" style="15" customWidth="1"/>
    <col min="6658" max="6658" width="17.7109375" style="15" customWidth="1"/>
    <col min="6659" max="6659" width="17.5703125" style="15" customWidth="1"/>
    <col min="6660" max="6660" width="16.28515625" style="15" customWidth="1"/>
    <col min="6661" max="6666" width="0" style="15" hidden="1" customWidth="1"/>
    <col min="6667" max="6909" width="9.140625" style="15"/>
    <col min="6910" max="6910" width="9.140625" style="15" customWidth="1"/>
    <col min="6911" max="6911" width="33.42578125" style="15" customWidth="1"/>
    <col min="6912" max="6913" width="16.28515625" style="15" customWidth="1"/>
    <col min="6914" max="6914" width="17.7109375" style="15" customWidth="1"/>
    <col min="6915" max="6915" width="17.5703125" style="15" customWidth="1"/>
    <col min="6916" max="6916" width="16.28515625" style="15" customWidth="1"/>
    <col min="6917" max="6922" width="0" style="15" hidden="1" customWidth="1"/>
    <col min="6923" max="7165" width="9.140625" style="15"/>
    <col min="7166" max="7166" width="9.140625" style="15" customWidth="1"/>
    <col min="7167" max="7167" width="33.42578125" style="15" customWidth="1"/>
    <col min="7168" max="7169" width="16.28515625" style="15" customWidth="1"/>
    <col min="7170" max="7170" width="17.7109375" style="15" customWidth="1"/>
    <col min="7171" max="7171" width="17.5703125" style="15" customWidth="1"/>
    <col min="7172" max="7172" width="16.28515625" style="15" customWidth="1"/>
    <col min="7173" max="7178" width="0" style="15" hidden="1" customWidth="1"/>
    <col min="7179" max="7421" width="9.140625" style="15"/>
    <col min="7422" max="7422" width="9.140625" style="15" customWidth="1"/>
    <col min="7423" max="7423" width="33.42578125" style="15" customWidth="1"/>
    <col min="7424" max="7425" width="16.28515625" style="15" customWidth="1"/>
    <col min="7426" max="7426" width="17.7109375" style="15" customWidth="1"/>
    <col min="7427" max="7427" width="17.5703125" style="15" customWidth="1"/>
    <col min="7428" max="7428" width="16.28515625" style="15" customWidth="1"/>
    <col min="7429" max="7434" width="0" style="15" hidden="1" customWidth="1"/>
    <col min="7435" max="7677" width="9.140625" style="15"/>
    <col min="7678" max="7678" width="9.140625" style="15" customWidth="1"/>
    <col min="7679" max="7679" width="33.42578125" style="15" customWidth="1"/>
    <col min="7680" max="7681" width="16.28515625" style="15" customWidth="1"/>
    <col min="7682" max="7682" width="17.7109375" style="15" customWidth="1"/>
    <col min="7683" max="7683" width="17.5703125" style="15" customWidth="1"/>
    <col min="7684" max="7684" width="16.28515625" style="15" customWidth="1"/>
    <col min="7685" max="7690" width="0" style="15" hidden="1" customWidth="1"/>
    <col min="7691" max="7933" width="9.140625" style="15"/>
    <col min="7934" max="7934" width="9.140625" style="15" customWidth="1"/>
    <col min="7935" max="7935" width="33.42578125" style="15" customWidth="1"/>
    <col min="7936" max="7937" width="16.28515625" style="15" customWidth="1"/>
    <col min="7938" max="7938" width="17.7109375" style="15" customWidth="1"/>
    <col min="7939" max="7939" width="17.5703125" style="15" customWidth="1"/>
    <col min="7940" max="7940" width="16.28515625" style="15" customWidth="1"/>
    <col min="7941" max="7946" width="0" style="15" hidden="1" customWidth="1"/>
    <col min="7947" max="8189" width="9.140625" style="15"/>
    <col min="8190" max="8190" width="9.140625" style="15" customWidth="1"/>
    <col min="8191" max="8191" width="33.42578125" style="15" customWidth="1"/>
    <col min="8192" max="8193" width="16.28515625" style="15" customWidth="1"/>
    <col min="8194" max="8194" width="17.7109375" style="15" customWidth="1"/>
    <col min="8195" max="8195" width="17.5703125" style="15" customWidth="1"/>
    <col min="8196" max="8196" width="16.28515625" style="15" customWidth="1"/>
    <col min="8197" max="8202" width="0" style="15" hidden="1" customWidth="1"/>
    <col min="8203" max="8445" width="9.140625" style="15"/>
    <col min="8446" max="8446" width="9.140625" style="15" customWidth="1"/>
    <col min="8447" max="8447" width="33.42578125" style="15" customWidth="1"/>
    <col min="8448" max="8449" width="16.28515625" style="15" customWidth="1"/>
    <col min="8450" max="8450" width="17.7109375" style="15" customWidth="1"/>
    <col min="8451" max="8451" width="17.5703125" style="15" customWidth="1"/>
    <col min="8452" max="8452" width="16.28515625" style="15" customWidth="1"/>
    <col min="8453" max="8458" width="0" style="15" hidden="1" customWidth="1"/>
    <col min="8459" max="8701" width="9.140625" style="15"/>
    <col min="8702" max="8702" width="9.140625" style="15" customWidth="1"/>
    <col min="8703" max="8703" width="33.42578125" style="15" customWidth="1"/>
    <col min="8704" max="8705" width="16.28515625" style="15" customWidth="1"/>
    <col min="8706" max="8706" width="17.7109375" style="15" customWidth="1"/>
    <col min="8707" max="8707" width="17.5703125" style="15" customWidth="1"/>
    <col min="8708" max="8708" width="16.28515625" style="15" customWidth="1"/>
    <col min="8709" max="8714" width="0" style="15" hidden="1" customWidth="1"/>
    <col min="8715" max="8957" width="9.140625" style="15"/>
    <col min="8958" max="8958" width="9.140625" style="15" customWidth="1"/>
    <col min="8959" max="8959" width="33.42578125" style="15" customWidth="1"/>
    <col min="8960" max="8961" width="16.28515625" style="15" customWidth="1"/>
    <col min="8962" max="8962" width="17.7109375" style="15" customWidth="1"/>
    <col min="8963" max="8963" width="17.5703125" style="15" customWidth="1"/>
    <col min="8964" max="8964" width="16.28515625" style="15" customWidth="1"/>
    <col min="8965" max="8970" width="0" style="15" hidden="1" customWidth="1"/>
    <col min="8971" max="9213" width="9.140625" style="15"/>
    <col min="9214" max="9214" width="9.140625" style="15" customWidth="1"/>
    <col min="9215" max="9215" width="33.42578125" style="15" customWidth="1"/>
    <col min="9216" max="9217" width="16.28515625" style="15" customWidth="1"/>
    <col min="9218" max="9218" width="17.7109375" style="15" customWidth="1"/>
    <col min="9219" max="9219" width="17.5703125" style="15" customWidth="1"/>
    <col min="9220" max="9220" width="16.28515625" style="15" customWidth="1"/>
    <col min="9221" max="9226" width="0" style="15" hidden="1" customWidth="1"/>
    <col min="9227" max="9469" width="9.140625" style="15"/>
    <col min="9470" max="9470" width="9.140625" style="15" customWidth="1"/>
    <col min="9471" max="9471" width="33.42578125" style="15" customWidth="1"/>
    <col min="9472" max="9473" width="16.28515625" style="15" customWidth="1"/>
    <col min="9474" max="9474" width="17.7109375" style="15" customWidth="1"/>
    <col min="9475" max="9475" width="17.5703125" style="15" customWidth="1"/>
    <col min="9476" max="9476" width="16.28515625" style="15" customWidth="1"/>
    <col min="9477" max="9482" width="0" style="15" hidden="1" customWidth="1"/>
    <col min="9483" max="9725" width="9.140625" style="15"/>
    <col min="9726" max="9726" width="9.140625" style="15" customWidth="1"/>
    <col min="9727" max="9727" width="33.42578125" style="15" customWidth="1"/>
    <col min="9728" max="9729" width="16.28515625" style="15" customWidth="1"/>
    <col min="9730" max="9730" width="17.7109375" style="15" customWidth="1"/>
    <col min="9731" max="9731" width="17.5703125" style="15" customWidth="1"/>
    <col min="9732" max="9732" width="16.28515625" style="15" customWidth="1"/>
    <col min="9733" max="9738" width="0" style="15" hidden="1" customWidth="1"/>
    <col min="9739" max="9981" width="9.140625" style="15"/>
    <col min="9982" max="9982" width="9.140625" style="15" customWidth="1"/>
    <col min="9983" max="9983" width="33.42578125" style="15" customWidth="1"/>
    <col min="9984" max="9985" width="16.28515625" style="15" customWidth="1"/>
    <col min="9986" max="9986" width="17.7109375" style="15" customWidth="1"/>
    <col min="9987" max="9987" width="17.5703125" style="15" customWidth="1"/>
    <col min="9988" max="9988" width="16.28515625" style="15" customWidth="1"/>
    <col min="9989" max="9994" width="0" style="15" hidden="1" customWidth="1"/>
    <col min="9995" max="10237" width="9.140625" style="15"/>
    <col min="10238" max="10238" width="9.140625" style="15" customWidth="1"/>
    <col min="10239" max="10239" width="33.42578125" style="15" customWidth="1"/>
    <col min="10240" max="10241" width="16.28515625" style="15" customWidth="1"/>
    <col min="10242" max="10242" width="17.7109375" style="15" customWidth="1"/>
    <col min="10243" max="10243" width="17.5703125" style="15" customWidth="1"/>
    <col min="10244" max="10244" width="16.28515625" style="15" customWidth="1"/>
    <col min="10245" max="10250" width="0" style="15" hidden="1" customWidth="1"/>
    <col min="10251" max="10493" width="9.140625" style="15"/>
    <col min="10494" max="10494" width="9.140625" style="15" customWidth="1"/>
    <col min="10495" max="10495" width="33.42578125" style="15" customWidth="1"/>
    <col min="10496" max="10497" width="16.28515625" style="15" customWidth="1"/>
    <col min="10498" max="10498" width="17.7109375" style="15" customWidth="1"/>
    <col min="10499" max="10499" width="17.5703125" style="15" customWidth="1"/>
    <col min="10500" max="10500" width="16.28515625" style="15" customWidth="1"/>
    <col min="10501" max="10506" width="0" style="15" hidden="1" customWidth="1"/>
    <col min="10507" max="10749" width="9.140625" style="15"/>
    <col min="10750" max="10750" width="9.140625" style="15" customWidth="1"/>
    <col min="10751" max="10751" width="33.42578125" style="15" customWidth="1"/>
    <col min="10752" max="10753" width="16.28515625" style="15" customWidth="1"/>
    <col min="10754" max="10754" width="17.7109375" style="15" customWidth="1"/>
    <col min="10755" max="10755" width="17.5703125" style="15" customWidth="1"/>
    <col min="10756" max="10756" width="16.28515625" style="15" customWidth="1"/>
    <col min="10757" max="10762" width="0" style="15" hidden="1" customWidth="1"/>
    <col min="10763" max="11005" width="9.140625" style="15"/>
    <col min="11006" max="11006" width="9.140625" style="15" customWidth="1"/>
    <col min="11007" max="11007" width="33.42578125" style="15" customWidth="1"/>
    <col min="11008" max="11009" width="16.28515625" style="15" customWidth="1"/>
    <col min="11010" max="11010" width="17.7109375" style="15" customWidth="1"/>
    <col min="11011" max="11011" width="17.5703125" style="15" customWidth="1"/>
    <col min="11012" max="11012" width="16.28515625" style="15" customWidth="1"/>
    <col min="11013" max="11018" width="0" style="15" hidden="1" customWidth="1"/>
    <col min="11019" max="11261" width="9.140625" style="15"/>
    <col min="11262" max="11262" width="9.140625" style="15" customWidth="1"/>
    <col min="11263" max="11263" width="33.42578125" style="15" customWidth="1"/>
    <col min="11264" max="11265" width="16.28515625" style="15" customWidth="1"/>
    <col min="11266" max="11266" width="17.7109375" style="15" customWidth="1"/>
    <col min="11267" max="11267" width="17.5703125" style="15" customWidth="1"/>
    <col min="11268" max="11268" width="16.28515625" style="15" customWidth="1"/>
    <col min="11269" max="11274" width="0" style="15" hidden="1" customWidth="1"/>
    <col min="11275" max="11517" width="9.140625" style="15"/>
    <col min="11518" max="11518" width="9.140625" style="15" customWidth="1"/>
    <col min="11519" max="11519" width="33.42578125" style="15" customWidth="1"/>
    <col min="11520" max="11521" width="16.28515625" style="15" customWidth="1"/>
    <col min="11522" max="11522" width="17.7109375" style="15" customWidth="1"/>
    <col min="11523" max="11523" width="17.5703125" style="15" customWidth="1"/>
    <col min="11524" max="11524" width="16.28515625" style="15" customWidth="1"/>
    <col min="11525" max="11530" width="0" style="15" hidden="1" customWidth="1"/>
    <col min="11531" max="11773" width="9.140625" style="15"/>
    <col min="11774" max="11774" width="9.140625" style="15" customWidth="1"/>
    <col min="11775" max="11775" width="33.42578125" style="15" customWidth="1"/>
    <col min="11776" max="11777" width="16.28515625" style="15" customWidth="1"/>
    <col min="11778" max="11778" width="17.7109375" style="15" customWidth="1"/>
    <col min="11779" max="11779" width="17.5703125" style="15" customWidth="1"/>
    <col min="11780" max="11780" width="16.28515625" style="15" customWidth="1"/>
    <col min="11781" max="11786" width="0" style="15" hidden="1" customWidth="1"/>
    <col min="11787" max="12029" width="9.140625" style="15"/>
    <col min="12030" max="12030" width="9.140625" style="15" customWidth="1"/>
    <col min="12031" max="12031" width="33.42578125" style="15" customWidth="1"/>
    <col min="12032" max="12033" width="16.28515625" style="15" customWidth="1"/>
    <col min="12034" max="12034" width="17.7109375" style="15" customWidth="1"/>
    <col min="12035" max="12035" width="17.5703125" style="15" customWidth="1"/>
    <col min="12036" max="12036" width="16.28515625" style="15" customWidth="1"/>
    <col min="12037" max="12042" width="0" style="15" hidden="1" customWidth="1"/>
    <col min="12043" max="12285" width="9.140625" style="15"/>
    <col min="12286" max="12286" width="9.140625" style="15" customWidth="1"/>
    <col min="12287" max="12287" width="33.42578125" style="15" customWidth="1"/>
    <col min="12288" max="12289" width="16.28515625" style="15" customWidth="1"/>
    <col min="12290" max="12290" width="17.7109375" style="15" customWidth="1"/>
    <col min="12291" max="12291" width="17.5703125" style="15" customWidth="1"/>
    <col min="12292" max="12292" width="16.28515625" style="15" customWidth="1"/>
    <col min="12293" max="12298" width="0" style="15" hidden="1" customWidth="1"/>
    <col min="12299" max="12541" width="9.140625" style="15"/>
    <col min="12542" max="12542" width="9.140625" style="15" customWidth="1"/>
    <col min="12543" max="12543" width="33.42578125" style="15" customWidth="1"/>
    <col min="12544" max="12545" width="16.28515625" style="15" customWidth="1"/>
    <col min="12546" max="12546" width="17.7109375" style="15" customWidth="1"/>
    <col min="12547" max="12547" width="17.5703125" style="15" customWidth="1"/>
    <col min="12548" max="12548" width="16.28515625" style="15" customWidth="1"/>
    <col min="12549" max="12554" width="0" style="15" hidden="1" customWidth="1"/>
    <col min="12555" max="12797" width="9.140625" style="15"/>
    <col min="12798" max="12798" width="9.140625" style="15" customWidth="1"/>
    <col min="12799" max="12799" width="33.42578125" style="15" customWidth="1"/>
    <col min="12800" max="12801" width="16.28515625" style="15" customWidth="1"/>
    <col min="12802" max="12802" width="17.7109375" style="15" customWidth="1"/>
    <col min="12803" max="12803" width="17.5703125" style="15" customWidth="1"/>
    <col min="12804" max="12804" width="16.28515625" style="15" customWidth="1"/>
    <col min="12805" max="12810" width="0" style="15" hidden="1" customWidth="1"/>
    <col min="12811" max="13053" width="9.140625" style="15"/>
    <col min="13054" max="13054" width="9.140625" style="15" customWidth="1"/>
    <col min="13055" max="13055" width="33.42578125" style="15" customWidth="1"/>
    <col min="13056" max="13057" width="16.28515625" style="15" customWidth="1"/>
    <col min="13058" max="13058" width="17.7109375" style="15" customWidth="1"/>
    <col min="13059" max="13059" width="17.5703125" style="15" customWidth="1"/>
    <col min="13060" max="13060" width="16.28515625" style="15" customWidth="1"/>
    <col min="13061" max="13066" width="0" style="15" hidden="1" customWidth="1"/>
    <col min="13067" max="13309" width="9.140625" style="15"/>
    <col min="13310" max="13310" width="9.140625" style="15" customWidth="1"/>
    <col min="13311" max="13311" width="33.42578125" style="15" customWidth="1"/>
    <col min="13312" max="13313" width="16.28515625" style="15" customWidth="1"/>
    <col min="13314" max="13314" width="17.7109375" style="15" customWidth="1"/>
    <col min="13315" max="13315" width="17.5703125" style="15" customWidth="1"/>
    <col min="13316" max="13316" width="16.28515625" style="15" customWidth="1"/>
    <col min="13317" max="13322" width="0" style="15" hidden="1" customWidth="1"/>
    <col min="13323" max="13565" width="9.140625" style="15"/>
    <col min="13566" max="13566" width="9.140625" style="15" customWidth="1"/>
    <col min="13567" max="13567" width="33.42578125" style="15" customWidth="1"/>
    <col min="13568" max="13569" width="16.28515625" style="15" customWidth="1"/>
    <col min="13570" max="13570" width="17.7109375" style="15" customWidth="1"/>
    <col min="13571" max="13571" width="17.5703125" style="15" customWidth="1"/>
    <col min="13572" max="13572" width="16.28515625" style="15" customWidth="1"/>
    <col min="13573" max="13578" width="0" style="15" hidden="1" customWidth="1"/>
    <col min="13579" max="13821" width="9.140625" style="15"/>
    <col min="13822" max="13822" width="9.140625" style="15" customWidth="1"/>
    <col min="13823" max="13823" width="33.42578125" style="15" customWidth="1"/>
    <col min="13824" max="13825" width="16.28515625" style="15" customWidth="1"/>
    <col min="13826" max="13826" width="17.7109375" style="15" customWidth="1"/>
    <col min="13827" max="13827" width="17.5703125" style="15" customWidth="1"/>
    <col min="13828" max="13828" width="16.28515625" style="15" customWidth="1"/>
    <col min="13829" max="13834" width="0" style="15" hidden="1" customWidth="1"/>
    <col min="13835" max="14077" width="9.140625" style="15"/>
    <col min="14078" max="14078" width="9.140625" style="15" customWidth="1"/>
    <col min="14079" max="14079" width="33.42578125" style="15" customWidth="1"/>
    <col min="14080" max="14081" width="16.28515625" style="15" customWidth="1"/>
    <col min="14082" max="14082" width="17.7109375" style="15" customWidth="1"/>
    <col min="14083" max="14083" width="17.5703125" style="15" customWidth="1"/>
    <col min="14084" max="14084" width="16.28515625" style="15" customWidth="1"/>
    <col min="14085" max="14090" width="0" style="15" hidden="1" customWidth="1"/>
    <col min="14091" max="14333" width="9.140625" style="15"/>
    <col min="14334" max="14334" width="9.140625" style="15" customWidth="1"/>
    <col min="14335" max="14335" width="33.42578125" style="15" customWidth="1"/>
    <col min="14336" max="14337" width="16.28515625" style="15" customWidth="1"/>
    <col min="14338" max="14338" width="17.7109375" style="15" customWidth="1"/>
    <col min="14339" max="14339" width="17.5703125" style="15" customWidth="1"/>
    <col min="14340" max="14340" width="16.28515625" style="15" customWidth="1"/>
    <col min="14341" max="14346" width="0" style="15" hidden="1" customWidth="1"/>
    <col min="14347" max="14589" width="9.140625" style="15"/>
    <col min="14590" max="14590" width="9.140625" style="15" customWidth="1"/>
    <col min="14591" max="14591" width="33.42578125" style="15" customWidth="1"/>
    <col min="14592" max="14593" width="16.28515625" style="15" customWidth="1"/>
    <col min="14594" max="14594" width="17.7109375" style="15" customWidth="1"/>
    <col min="14595" max="14595" width="17.5703125" style="15" customWidth="1"/>
    <col min="14596" max="14596" width="16.28515625" style="15" customWidth="1"/>
    <col min="14597" max="14602" width="0" style="15" hidden="1" customWidth="1"/>
    <col min="14603" max="14845" width="9.140625" style="15"/>
    <col min="14846" max="14846" width="9.140625" style="15" customWidth="1"/>
    <col min="14847" max="14847" width="33.42578125" style="15" customWidth="1"/>
    <col min="14848" max="14849" width="16.28515625" style="15" customWidth="1"/>
    <col min="14850" max="14850" width="17.7109375" style="15" customWidth="1"/>
    <col min="14851" max="14851" width="17.5703125" style="15" customWidth="1"/>
    <col min="14852" max="14852" width="16.28515625" style="15" customWidth="1"/>
    <col min="14853" max="14858" width="0" style="15" hidden="1" customWidth="1"/>
    <col min="14859" max="15101" width="9.140625" style="15"/>
    <col min="15102" max="15102" width="9.140625" style="15" customWidth="1"/>
    <col min="15103" max="15103" width="33.42578125" style="15" customWidth="1"/>
    <col min="15104" max="15105" width="16.28515625" style="15" customWidth="1"/>
    <col min="15106" max="15106" width="17.7109375" style="15" customWidth="1"/>
    <col min="15107" max="15107" width="17.5703125" style="15" customWidth="1"/>
    <col min="15108" max="15108" width="16.28515625" style="15" customWidth="1"/>
    <col min="15109" max="15114" width="0" style="15" hidden="1" customWidth="1"/>
    <col min="15115" max="15357" width="9.140625" style="15"/>
    <col min="15358" max="15358" width="9.140625" style="15" customWidth="1"/>
    <col min="15359" max="15359" width="33.42578125" style="15" customWidth="1"/>
    <col min="15360" max="15361" width="16.28515625" style="15" customWidth="1"/>
    <col min="15362" max="15362" width="17.7109375" style="15" customWidth="1"/>
    <col min="15363" max="15363" width="17.5703125" style="15" customWidth="1"/>
    <col min="15364" max="15364" width="16.28515625" style="15" customWidth="1"/>
    <col min="15365" max="15370" width="0" style="15" hidden="1" customWidth="1"/>
    <col min="15371" max="15613" width="9.140625" style="15"/>
    <col min="15614" max="15614" width="9.140625" style="15" customWidth="1"/>
    <col min="15615" max="15615" width="33.42578125" style="15" customWidth="1"/>
    <col min="15616" max="15617" width="16.28515625" style="15" customWidth="1"/>
    <col min="15618" max="15618" width="17.7109375" style="15" customWidth="1"/>
    <col min="15619" max="15619" width="17.5703125" style="15" customWidth="1"/>
    <col min="15620" max="15620" width="16.28515625" style="15" customWidth="1"/>
    <col min="15621" max="15626" width="0" style="15" hidden="1" customWidth="1"/>
    <col min="15627" max="15869" width="9.140625" style="15"/>
    <col min="15870" max="15870" width="9.140625" style="15" customWidth="1"/>
    <col min="15871" max="15871" width="33.42578125" style="15" customWidth="1"/>
    <col min="15872" max="15873" width="16.28515625" style="15" customWidth="1"/>
    <col min="15874" max="15874" width="17.7109375" style="15" customWidth="1"/>
    <col min="15875" max="15875" width="17.5703125" style="15" customWidth="1"/>
    <col min="15876" max="15876" width="16.28515625" style="15" customWidth="1"/>
    <col min="15877" max="15882" width="0" style="15" hidden="1" customWidth="1"/>
    <col min="15883" max="16125" width="9.140625" style="15"/>
    <col min="16126" max="16126" width="9.140625" style="15" customWidth="1"/>
    <col min="16127" max="16127" width="33.42578125" style="15" customWidth="1"/>
    <col min="16128" max="16129" width="16.28515625" style="15" customWidth="1"/>
    <col min="16130" max="16130" width="17.7109375" style="15" customWidth="1"/>
    <col min="16131" max="16131" width="17.5703125" style="15" customWidth="1"/>
    <col min="16132" max="16132" width="16.28515625" style="15" customWidth="1"/>
    <col min="16133" max="16138" width="0" style="15" hidden="1" customWidth="1"/>
    <col min="16139" max="16384" width="9.140625" style="15"/>
  </cols>
  <sheetData>
    <row r="1" spans="2:15" s="1" customFormat="1" x14ac:dyDescent="0.25">
      <c r="F1" s="1" t="s">
        <v>74</v>
      </c>
    </row>
    <row r="2" spans="2:15" s="1" customFormat="1" x14ac:dyDescent="0.25">
      <c r="F2" s="1" t="s">
        <v>75</v>
      </c>
    </row>
    <row r="3" spans="2:15" s="1" customFormat="1" x14ac:dyDescent="0.25">
      <c r="F3" s="1" t="s">
        <v>76</v>
      </c>
    </row>
    <row r="4" spans="2:15" s="1" customFormat="1" x14ac:dyDescent="0.25">
      <c r="F4" s="1" t="s">
        <v>77</v>
      </c>
    </row>
    <row r="5" spans="2:15" s="1" customFormat="1" x14ac:dyDescent="0.25">
      <c r="F5" s="1" t="s">
        <v>78</v>
      </c>
      <c r="O5" s="3"/>
    </row>
    <row r="6" spans="2:15" s="1" customFormat="1" x14ac:dyDescent="0.25">
      <c r="O6" s="3"/>
    </row>
    <row r="7" spans="2:15" s="1" customFormat="1" x14ac:dyDescent="0.25">
      <c r="O7" s="3"/>
    </row>
    <row r="8" spans="2:15" s="1" customFormat="1" x14ac:dyDescent="0.25">
      <c r="O8" s="3"/>
    </row>
    <row r="9" spans="2:15" s="1" customFormat="1" x14ac:dyDescent="0.25">
      <c r="C9" s="5" t="s">
        <v>79</v>
      </c>
      <c r="O9" s="3"/>
    </row>
    <row r="10" spans="2:15" s="1" customFormat="1" x14ac:dyDescent="0.25">
      <c r="B10" s="5" t="s">
        <v>80</v>
      </c>
      <c r="O10" s="3"/>
    </row>
    <row r="11" spans="2:15" s="1" customFormat="1" x14ac:dyDescent="0.25">
      <c r="B11" s="5" t="s">
        <v>81</v>
      </c>
      <c r="O11" s="3"/>
    </row>
    <row r="12" spans="2:15" s="1" customFormat="1" x14ac:dyDescent="0.25">
      <c r="B12" s="5" t="s">
        <v>82</v>
      </c>
      <c r="O12" s="3"/>
    </row>
    <row r="13" spans="2:15" s="1" customFormat="1" x14ac:dyDescent="0.25">
      <c r="B13" s="5" t="s">
        <v>83</v>
      </c>
      <c r="O13" s="3"/>
    </row>
    <row r="14" spans="2:15" s="1" customFormat="1" x14ac:dyDescent="0.25">
      <c r="B14" s="5" t="s">
        <v>84</v>
      </c>
      <c r="O14" s="3"/>
    </row>
    <row r="15" spans="2:15" s="1" customFormat="1" x14ac:dyDescent="0.25">
      <c r="O15" s="3"/>
    </row>
    <row r="16" spans="2:15" s="1" customFormat="1" x14ac:dyDescent="0.25">
      <c r="B16" s="1" t="s">
        <v>85</v>
      </c>
      <c r="O16" s="3"/>
    </row>
    <row r="17" spans="1:15" s="1" customFormat="1" x14ac:dyDescent="0.25">
      <c r="O17" s="3"/>
    </row>
    <row r="18" spans="1:15" s="1" customFormat="1" ht="78.75" x14ac:dyDescent="0.25">
      <c r="A18" s="6" t="s">
        <v>86</v>
      </c>
      <c r="B18" s="6" t="s">
        <v>87</v>
      </c>
      <c r="C18" s="6" t="s">
        <v>88</v>
      </c>
      <c r="D18" s="6" t="s">
        <v>89</v>
      </c>
      <c r="E18" s="6" t="s">
        <v>90</v>
      </c>
      <c r="F18" s="6" t="s">
        <v>91</v>
      </c>
      <c r="G18" s="6" t="s">
        <v>92</v>
      </c>
      <c r="O18" s="3"/>
    </row>
    <row r="19" spans="1:15" s="1" customFormat="1" x14ac:dyDescent="0.25">
      <c r="A19" s="7">
        <v>1</v>
      </c>
      <c r="B19" s="7">
        <v>2</v>
      </c>
      <c r="C19" s="7">
        <v>3</v>
      </c>
      <c r="D19" s="7">
        <v>4</v>
      </c>
      <c r="E19" s="7">
        <v>5</v>
      </c>
      <c r="F19" s="7">
        <v>6</v>
      </c>
      <c r="G19" s="7">
        <v>7</v>
      </c>
      <c r="O19" s="3"/>
    </row>
    <row r="20" spans="1:15" s="1" customFormat="1" x14ac:dyDescent="0.25">
      <c r="A20" s="8" t="s">
        <v>7</v>
      </c>
      <c r="B20" s="6" t="s">
        <v>93</v>
      </c>
      <c r="C20" s="7" t="s">
        <v>58</v>
      </c>
      <c r="D20" s="7" t="s">
        <v>58</v>
      </c>
      <c r="E20" s="7" t="s">
        <v>58</v>
      </c>
      <c r="F20" s="7" t="s">
        <v>58</v>
      </c>
      <c r="G20" s="7" t="s">
        <v>58</v>
      </c>
      <c r="O20" s="3"/>
    </row>
    <row r="21" spans="1:15" s="1" customFormat="1" ht="47.25" x14ac:dyDescent="0.25">
      <c r="A21" s="8" t="s">
        <v>94</v>
      </c>
      <c r="B21" s="6" t="s">
        <v>95</v>
      </c>
      <c r="C21" s="7" t="s">
        <v>58</v>
      </c>
      <c r="D21" s="7" t="s">
        <v>58</v>
      </c>
      <c r="E21" s="7" t="s">
        <v>58</v>
      </c>
      <c r="F21" s="7" t="s">
        <v>58</v>
      </c>
      <c r="G21" s="7" t="s">
        <v>58</v>
      </c>
      <c r="O21" s="3"/>
    </row>
    <row r="22" spans="1:15" s="1" customFormat="1" ht="47.25" x14ac:dyDescent="0.25">
      <c r="A22" s="8" t="s">
        <v>96</v>
      </c>
      <c r="B22" s="6" t="s">
        <v>97</v>
      </c>
      <c r="C22" s="7" t="s">
        <v>58</v>
      </c>
      <c r="D22" s="7" t="s">
        <v>58</v>
      </c>
      <c r="E22" s="7" t="s">
        <v>58</v>
      </c>
      <c r="F22" s="7" t="s">
        <v>58</v>
      </c>
      <c r="G22" s="7" t="s">
        <v>58</v>
      </c>
      <c r="O22" s="3"/>
    </row>
    <row r="23" spans="1:15" s="1" customFormat="1" ht="47.25" x14ac:dyDescent="0.25">
      <c r="A23" s="8" t="s">
        <v>98</v>
      </c>
      <c r="B23" s="6" t="s">
        <v>99</v>
      </c>
      <c r="C23" s="7" t="s">
        <v>58</v>
      </c>
      <c r="D23" s="7" t="s">
        <v>58</v>
      </c>
      <c r="E23" s="7" t="s">
        <v>58</v>
      </c>
      <c r="F23" s="7" t="s">
        <v>58</v>
      </c>
      <c r="G23" s="7" t="s">
        <v>58</v>
      </c>
      <c r="O23" s="3"/>
    </row>
    <row r="24" spans="1:15" s="1" customFormat="1" ht="166.5" customHeight="1" x14ac:dyDescent="0.25">
      <c r="A24" s="8" t="s">
        <v>100</v>
      </c>
      <c r="B24" s="6" t="s">
        <v>101</v>
      </c>
      <c r="C24" s="7" t="s">
        <v>58</v>
      </c>
      <c r="D24" s="7" t="s">
        <v>58</v>
      </c>
      <c r="E24" s="7" t="s">
        <v>58</v>
      </c>
      <c r="F24" s="7" t="s">
        <v>58</v>
      </c>
      <c r="G24" s="7" t="s">
        <v>58</v>
      </c>
      <c r="O24" s="3"/>
    </row>
    <row r="25" spans="1:15" s="1" customFormat="1" x14ac:dyDescent="0.25">
      <c r="A25" s="8"/>
      <c r="B25" s="6" t="s">
        <v>102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O25" s="3"/>
    </row>
    <row r="26" spans="1:15" s="1" customFormat="1" x14ac:dyDescent="0.25">
      <c r="A26" s="8" t="s">
        <v>8</v>
      </c>
      <c r="B26" s="6" t="s">
        <v>103</v>
      </c>
      <c r="C26" s="7"/>
      <c r="D26" s="7" t="s">
        <v>58</v>
      </c>
      <c r="E26" s="7" t="s">
        <v>58</v>
      </c>
      <c r="F26" s="7" t="s">
        <v>58</v>
      </c>
      <c r="G26" s="9">
        <f>G31+G32+G33+G34+G35+G36+G37</f>
        <v>13238.00196</v>
      </c>
      <c r="O26" s="3"/>
    </row>
    <row r="27" spans="1:15" s="1" customFormat="1" ht="99" customHeight="1" x14ac:dyDescent="0.25">
      <c r="A27" s="8" t="s">
        <v>104</v>
      </c>
      <c r="B27" s="6" t="s">
        <v>105</v>
      </c>
      <c r="C27" s="7" t="s">
        <v>58</v>
      </c>
      <c r="D27" s="7" t="s">
        <v>58</v>
      </c>
      <c r="E27" s="7" t="s">
        <v>58</v>
      </c>
      <c r="F27" s="7" t="s">
        <v>58</v>
      </c>
      <c r="G27" s="9" t="s">
        <v>58</v>
      </c>
      <c r="O27" s="3"/>
    </row>
    <row r="28" spans="1:15" s="1" customFormat="1" ht="31.5" x14ac:dyDescent="0.25">
      <c r="A28" s="8" t="s">
        <v>106</v>
      </c>
      <c r="B28" s="6" t="s">
        <v>107</v>
      </c>
      <c r="C28" s="7" t="s">
        <v>58</v>
      </c>
      <c r="D28" s="7" t="s">
        <v>58</v>
      </c>
      <c r="E28" s="7" t="s">
        <v>58</v>
      </c>
      <c r="F28" s="7" t="s">
        <v>58</v>
      </c>
      <c r="G28" s="9" t="s">
        <v>58</v>
      </c>
      <c r="O28" s="3"/>
    </row>
    <row r="29" spans="1:15" s="1" customFormat="1" ht="47.25" x14ac:dyDescent="0.25">
      <c r="A29" s="8" t="s">
        <v>108</v>
      </c>
      <c r="B29" s="6" t="s">
        <v>109</v>
      </c>
      <c r="C29" s="7" t="s">
        <v>58</v>
      </c>
      <c r="D29" s="7" t="s">
        <v>58</v>
      </c>
      <c r="E29" s="7" t="s">
        <v>58</v>
      </c>
      <c r="F29" s="7" t="s">
        <v>58</v>
      </c>
      <c r="G29" s="9" t="s">
        <v>58</v>
      </c>
      <c r="O29" s="3"/>
    </row>
    <row r="30" spans="1:15" s="1" customFormat="1" ht="165" customHeight="1" x14ac:dyDescent="0.25">
      <c r="A30" s="8" t="s">
        <v>110</v>
      </c>
      <c r="B30" s="6" t="s">
        <v>101</v>
      </c>
      <c r="C30" s="7" t="s">
        <v>58</v>
      </c>
      <c r="D30" s="7" t="s">
        <v>58</v>
      </c>
      <c r="E30" s="7" t="s">
        <v>58</v>
      </c>
      <c r="F30" s="7" t="s">
        <v>58</v>
      </c>
      <c r="G30" s="9" t="s">
        <v>58</v>
      </c>
      <c r="O30" s="3"/>
    </row>
    <row r="31" spans="1:15" s="1" customFormat="1" x14ac:dyDescent="0.25">
      <c r="A31" s="10" t="s">
        <v>111</v>
      </c>
      <c r="B31" s="6" t="s">
        <v>112</v>
      </c>
      <c r="C31" s="7">
        <v>2017</v>
      </c>
      <c r="D31" s="7">
        <v>0.4</v>
      </c>
      <c r="E31" s="7">
        <v>35</v>
      </c>
      <c r="F31" s="7">
        <v>500</v>
      </c>
      <c r="G31" s="9">
        <v>127.34793000000001</v>
      </c>
      <c r="O31" s="3"/>
    </row>
    <row r="32" spans="1:15" s="1" customFormat="1" x14ac:dyDescent="0.25">
      <c r="A32" s="10" t="s">
        <v>111</v>
      </c>
      <c r="B32" s="6" t="s">
        <v>113</v>
      </c>
      <c r="C32" s="7">
        <v>2017</v>
      </c>
      <c r="D32" s="7">
        <v>0.4</v>
      </c>
      <c r="E32" s="7">
        <v>35</v>
      </c>
      <c r="F32" s="7">
        <v>500</v>
      </c>
      <c r="G32" s="9">
        <v>127.34793000000001</v>
      </c>
      <c r="O32" s="3"/>
    </row>
    <row r="33" spans="1:15" s="1" customFormat="1" x14ac:dyDescent="0.25">
      <c r="A33" s="10" t="s">
        <v>114</v>
      </c>
      <c r="B33" s="6" t="s">
        <v>115</v>
      </c>
      <c r="C33" s="7">
        <v>2017</v>
      </c>
      <c r="D33" s="7">
        <v>10</v>
      </c>
      <c r="E33" s="7">
        <v>60</v>
      </c>
      <c r="F33" s="7">
        <v>1000</v>
      </c>
      <c r="G33" s="9">
        <v>171.74074999999999</v>
      </c>
      <c r="O33" s="3"/>
    </row>
    <row r="34" spans="1:15" s="1" customFormat="1" x14ac:dyDescent="0.25">
      <c r="A34" s="10" t="s">
        <v>114</v>
      </c>
      <c r="B34" s="6" t="s">
        <v>116</v>
      </c>
      <c r="C34" s="7">
        <v>2017</v>
      </c>
      <c r="D34" s="7">
        <v>10</v>
      </c>
      <c r="E34" s="7">
        <v>55</v>
      </c>
      <c r="F34" s="7">
        <v>1000</v>
      </c>
      <c r="G34" s="9">
        <v>157.42902000000001</v>
      </c>
      <c r="O34" s="3"/>
    </row>
    <row r="35" spans="1:15" s="1" customFormat="1" ht="31.5" x14ac:dyDescent="0.25">
      <c r="A35" s="10" t="s">
        <v>117</v>
      </c>
      <c r="B35" s="6" t="s">
        <v>118</v>
      </c>
      <c r="C35" s="7">
        <v>2017</v>
      </c>
      <c r="D35" s="7">
        <v>0.4</v>
      </c>
      <c r="E35" s="7">
        <v>155</v>
      </c>
      <c r="F35" s="11">
        <v>150</v>
      </c>
      <c r="G35" s="9">
        <v>328.25499000000002</v>
      </c>
      <c r="O35" s="3"/>
    </row>
    <row r="36" spans="1:15" s="1" customFormat="1" ht="47.25" x14ac:dyDescent="0.25">
      <c r="A36" s="12" t="s">
        <v>119</v>
      </c>
      <c r="B36" s="13" t="s">
        <v>120</v>
      </c>
      <c r="C36" s="7">
        <v>2018</v>
      </c>
      <c r="D36" s="7">
        <v>10</v>
      </c>
      <c r="E36" s="7">
        <v>1472</v>
      </c>
      <c r="F36" s="11">
        <v>6000</v>
      </c>
      <c r="G36" s="9">
        <v>6162.94067</v>
      </c>
      <c r="O36" s="3"/>
    </row>
    <row r="37" spans="1:15" s="1" customFormat="1" ht="47.25" x14ac:dyDescent="0.25">
      <c r="A37" s="12" t="s">
        <v>119</v>
      </c>
      <c r="B37" s="13" t="s">
        <v>121</v>
      </c>
      <c r="C37" s="7">
        <v>2018</v>
      </c>
      <c r="D37" s="7">
        <v>10</v>
      </c>
      <c r="E37" s="7">
        <v>1472</v>
      </c>
      <c r="F37" s="11">
        <v>6000</v>
      </c>
      <c r="G37" s="9">
        <v>6162.94067</v>
      </c>
      <c r="O37" s="3"/>
    </row>
    <row r="38" spans="1:15" s="1" customFormat="1" hidden="1" x14ac:dyDescent="0.25">
      <c r="A38" s="10"/>
      <c r="B38" s="6"/>
      <c r="C38" s="7"/>
      <c r="D38" s="7"/>
      <c r="E38" s="7"/>
      <c r="F38" s="7"/>
      <c r="G38" s="7"/>
      <c r="O38" s="3"/>
    </row>
    <row r="39" spans="1:15" s="1" customFormat="1" hidden="1" x14ac:dyDescent="0.25">
      <c r="A39" s="10"/>
      <c r="B39" s="6"/>
      <c r="C39" s="7"/>
      <c r="D39" s="7"/>
      <c r="E39" s="7"/>
      <c r="F39" s="7"/>
      <c r="G39" s="7"/>
      <c r="O39" s="3"/>
    </row>
    <row r="40" spans="1:15" s="1" customFormat="1" hidden="1" x14ac:dyDescent="0.25">
      <c r="A40" s="10"/>
      <c r="B40" s="6"/>
      <c r="C40" s="7"/>
      <c r="D40" s="7"/>
      <c r="E40" s="7"/>
      <c r="F40" s="7"/>
      <c r="G40" s="7"/>
      <c r="O40" s="3"/>
    </row>
    <row r="41" spans="1:15" s="1" customFormat="1" ht="31.5" x14ac:dyDescent="0.25">
      <c r="A41" s="8" t="s">
        <v>9</v>
      </c>
      <c r="B41" s="6" t="s">
        <v>122</v>
      </c>
      <c r="C41" s="7" t="s">
        <v>58</v>
      </c>
      <c r="D41" s="7" t="s">
        <v>58</v>
      </c>
      <c r="E41" s="7" t="s">
        <v>58</v>
      </c>
      <c r="F41" s="7" t="s">
        <v>58</v>
      </c>
      <c r="G41" s="7" t="s">
        <v>58</v>
      </c>
      <c r="O41" s="3"/>
    </row>
    <row r="42" spans="1:15" s="1" customFormat="1" ht="47.25" x14ac:dyDescent="0.25">
      <c r="A42" s="8" t="s">
        <v>123</v>
      </c>
      <c r="B42" s="6" t="s">
        <v>124</v>
      </c>
      <c r="C42" s="7" t="s">
        <v>58</v>
      </c>
      <c r="D42" s="7" t="s">
        <v>58</v>
      </c>
      <c r="E42" s="7" t="s">
        <v>58</v>
      </c>
      <c r="F42" s="7" t="s">
        <v>58</v>
      </c>
      <c r="G42" s="7" t="s">
        <v>58</v>
      </c>
      <c r="O42" s="3"/>
    </row>
    <row r="43" spans="1:15" s="1" customFormat="1" ht="97.5" customHeight="1" x14ac:dyDescent="0.25">
      <c r="A43" s="8" t="s">
        <v>125</v>
      </c>
      <c r="B43" s="6" t="s">
        <v>126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O43" s="3"/>
    </row>
    <row r="44" spans="1:15" s="1" customFormat="1" x14ac:dyDescent="0.25">
      <c r="A44" s="8" t="s">
        <v>127</v>
      </c>
      <c r="B44" s="6" t="s">
        <v>102</v>
      </c>
      <c r="C44" s="7">
        <v>0</v>
      </c>
      <c r="D44" s="7">
        <v>0</v>
      </c>
      <c r="E44" s="7">
        <v>0</v>
      </c>
      <c r="F44" s="7">
        <v>0</v>
      </c>
      <c r="G44" s="7">
        <v>0</v>
      </c>
      <c r="O44" s="3"/>
    </row>
    <row r="45" spans="1:15" s="1" customFormat="1" ht="89.25" customHeight="1" x14ac:dyDescent="0.25">
      <c r="A45" s="8" t="s">
        <v>10</v>
      </c>
      <c r="B45" s="6" t="s">
        <v>128</v>
      </c>
      <c r="C45" s="7" t="s">
        <v>58</v>
      </c>
      <c r="D45" s="7" t="s">
        <v>58</v>
      </c>
      <c r="E45" s="7" t="s">
        <v>58</v>
      </c>
      <c r="F45" s="7" t="s">
        <v>58</v>
      </c>
      <c r="G45" s="7" t="s">
        <v>58</v>
      </c>
      <c r="O45" s="3"/>
    </row>
    <row r="46" spans="1:15" s="1" customFormat="1" ht="57.75" customHeight="1" x14ac:dyDescent="0.25">
      <c r="A46" s="8" t="s">
        <v>129</v>
      </c>
      <c r="B46" s="6" t="s">
        <v>130</v>
      </c>
      <c r="C46" s="7" t="s">
        <v>58</v>
      </c>
      <c r="D46" s="7" t="s">
        <v>58</v>
      </c>
      <c r="E46" s="7" t="s">
        <v>58</v>
      </c>
      <c r="F46" s="7" t="s">
        <v>58</v>
      </c>
      <c r="G46" s="7" t="s">
        <v>58</v>
      </c>
      <c r="O46" s="3"/>
    </row>
    <row r="47" spans="1:15" s="1" customFormat="1" ht="31.5" x14ac:dyDescent="0.25">
      <c r="A47" s="8" t="s">
        <v>131</v>
      </c>
      <c r="B47" s="6" t="s">
        <v>132</v>
      </c>
      <c r="C47" s="7" t="s">
        <v>58</v>
      </c>
      <c r="D47" s="7" t="s">
        <v>58</v>
      </c>
      <c r="E47" s="7" t="s">
        <v>58</v>
      </c>
      <c r="F47" s="7" t="s">
        <v>58</v>
      </c>
      <c r="G47" s="7" t="s">
        <v>58</v>
      </c>
      <c r="O47" s="3"/>
    </row>
    <row r="48" spans="1:15" s="1" customFormat="1" ht="119.25" customHeight="1" x14ac:dyDescent="0.25">
      <c r="A48" s="8" t="s">
        <v>133</v>
      </c>
      <c r="B48" s="6" t="s">
        <v>134</v>
      </c>
      <c r="C48" s="7">
        <v>0</v>
      </c>
      <c r="D48" s="7">
        <v>0</v>
      </c>
      <c r="E48" s="7">
        <v>0</v>
      </c>
      <c r="F48" s="7">
        <v>0</v>
      </c>
      <c r="G48" s="7">
        <v>0</v>
      </c>
      <c r="O48" s="3"/>
    </row>
    <row r="49" spans="1:15" s="1" customFormat="1" x14ac:dyDescent="0.25">
      <c r="A49" s="8" t="s">
        <v>127</v>
      </c>
      <c r="B49" s="6" t="s">
        <v>102</v>
      </c>
      <c r="C49" s="7">
        <v>0</v>
      </c>
      <c r="D49" s="7">
        <v>0</v>
      </c>
      <c r="E49" s="7">
        <v>0</v>
      </c>
      <c r="F49" s="7">
        <v>0</v>
      </c>
      <c r="G49" s="7">
        <v>0</v>
      </c>
      <c r="O49" s="3"/>
    </row>
    <row r="50" spans="1:15" s="1" customFormat="1" ht="57.75" customHeight="1" x14ac:dyDescent="0.25">
      <c r="A50" s="8" t="s">
        <v>11</v>
      </c>
      <c r="B50" s="6" t="s">
        <v>135</v>
      </c>
      <c r="C50" s="7" t="s">
        <v>58</v>
      </c>
      <c r="D50" s="7" t="s">
        <v>58</v>
      </c>
      <c r="E50" s="7" t="s">
        <v>58</v>
      </c>
      <c r="F50" s="7" t="s">
        <v>58</v>
      </c>
      <c r="G50" s="7" t="s">
        <v>58</v>
      </c>
      <c r="O50" s="3"/>
    </row>
    <row r="51" spans="1:15" s="1" customFormat="1" ht="31.5" x14ac:dyDescent="0.25">
      <c r="A51" s="8" t="s">
        <v>136</v>
      </c>
      <c r="B51" s="6" t="s">
        <v>137</v>
      </c>
      <c r="C51" s="7" t="s">
        <v>58</v>
      </c>
      <c r="D51" s="7" t="s">
        <v>58</v>
      </c>
      <c r="E51" s="7" t="s">
        <v>58</v>
      </c>
      <c r="F51" s="7" t="s">
        <v>58</v>
      </c>
      <c r="G51" s="7" t="s">
        <v>58</v>
      </c>
      <c r="O51" s="3"/>
    </row>
    <row r="52" spans="1:15" s="1" customFormat="1" ht="31.5" x14ac:dyDescent="0.25">
      <c r="A52" s="8" t="s">
        <v>138</v>
      </c>
      <c r="B52" s="6" t="s">
        <v>132</v>
      </c>
      <c r="C52" s="7" t="s">
        <v>58</v>
      </c>
      <c r="D52" s="7" t="s">
        <v>58</v>
      </c>
      <c r="E52" s="7" t="s">
        <v>58</v>
      </c>
      <c r="F52" s="7" t="s">
        <v>58</v>
      </c>
      <c r="G52" s="7" t="s">
        <v>58</v>
      </c>
      <c r="O52" s="3"/>
    </row>
    <row r="53" spans="1:15" s="1" customFormat="1" ht="110.25" x14ac:dyDescent="0.25">
      <c r="A53" s="8" t="s">
        <v>139</v>
      </c>
      <c r="B53" s="6" t="s">
        <v>134</v>
      </c>
      <c r="C53" s="7">
        <v>0</v>
      </c>
      <c r="D53" s="7">
        <v>0</v>
      </c>
      <c r="E53" s="7">
        <v>0</v>
      </c>
      <c r="F53" s="7">
        <v>0</v>
      </c>
      <c r="G53" s="7">
        <v>0</v>
      </c>
      <c r="O53" s="3"/>
    </row>
    <row r="54" spans="1:15" s="1" customFormat="1" x14ac:dyDescent="0.25">
      <c r="A54" s="8" t="s">
        <v>127</v>
      </c>
      <c r="B54" s="6" t="s">
        <v>102</v>
      </c>
      <c r="C54" s="7">
        <v>0</v>
      </c>
      <c r="D54" s="7">
        <v>0</v>
      </c>
      <c r="E54" s="7">
        <v>0</v>
      </c>
      <c r="F54" s="7">
        <v>0</v>
      </c>
      <c r="G54" s="7">
        <v>0</v>
      </c>
      <c r="O54" s="3"/>
    </row>
    <row r="55" spans="1:15" s="1" customFormat="1" ht="47.25" x14ac:dyDescent="0.25">
      <c r="A55" s="8" t="s">
        <v>12</v>
      </c>
      <c r="B55" s="6" t="s">
        <v>140</v>
      </c>
      <c r="C55" s="7" t="s">
        <v>58</v>
      </c>
      <c r="D55" s="7" t="s">
        <v>58</v>
      </c>
      <c r="E55" s="7" t="s">
        <v>58</v>
      </c>
      <c r="F55" s="7" t="s">
        <v>58</v>
      </c>
      <c r="G55" s="7" t="s">
        <v>58</v>
      </c>
      <c r="O55" s="3"/>
    </row>
    <row r="56" spans="1:15" s="1" customFormat="1" ht="31.5" x14ac:dyDescent="0.25">
      <c r="A56" s="8" t="s">
        <v>141</v>
      </c>
      <c r="B56" s="6" t="s">
        <v>142</v>
      </c>
      <c r="C56" s="7">
        <v>0</v>
      </c>
      <c r="D56" s="7">
        <v>0</v>
      </c>
      <c r="E56" s="7">
        <v>0</v>
      </c>
      <c r="F56" s="7">
        <v>0</v>
      </c>
      <c r="G56" s="7">
        <v>0</v>
      </c>
      <c r="O56" s="3"/>
    </row>
    <row r="57" spans="1:15" s="1" customFormat="1" x14ac:dyDescent="0.25">
      <c r="A57" s="8" t="s">
        <v>127</v>
      </c>
      <c r="B57" s="6" t="s">
        <v>102</v>
      </c>
      <c r="C57" s="7">
        <v>0</v>
      </c>
      <c r="D57" s="7">
        <v>0</v>
      </c>
      <c r="E57" s="7">
        <v>0</v>
      </c>
      <c r="F57" s="7">
        <v>0</v>
      </c>
      <c r="G57" s="7">
        <v>0</v>
      </c>
      <c r="O57" s="3"/>
    </row>
    <row r="58" spans="1:15" s="1" customFormat="1" ht="36" customHeight="1" x14ac:dyDescent="0.25">
      <c r="B58" s="39" t="s">
        <v>143</v>
      </c>
      <c r="C58" s="39"/>
      <c r="D58" s="39"/>
      <c r="E58" s="39"/>
      <c r="F58" s="39"/>
      <c r="G58" s="39"/>
      <c r="O58" s="3"/>
    </row>
    <row r="59" spans="1:15" s="1" customFormat="1" ht="37.5" customHeight="1" x14ac:dyDescent="0.25">
      <c r="O59" s="3"/>
    </row>
    <row r="60" spans="1:15" s="1" customFormat="1" x14ac:dyDescent="0.25">
      <c r="B60" s="2"/>
      <c r="C60" s="2"/>
      <c r="D60" s="2"/>
      <c r="E60" s="2"/>
      <c r="O60" s="3"/>
    </row>
    <row r="61" spans="1:15" s="1" customFormat="1" x14ac:dyDescent="0.25">
      <c r="B61" s="2"/>
      <c r="C61" s="2"/>
      <c r="D61" s="2"/>
      <c r="E61" s="2"/>
      <c r="O61" s="3"/>
    </row>
    <row r="62" spans="1:15" s="1" customFormat="1" x14ac:dyDescent="0.25">
      <c r="B62" s="2"/>
      <c r="C62" s="2"/>
      <c r="D62" s="2"/>
      <c r="E62" s="4"/>
      <c r="O62" s="3"/>
    </row>
    <row r="63" spans="1:15" s="1" customFormat="1" x14ac:dyDescent="0.25">
      <c r="B63" s="2"/>
      <c r="C63" s="2"/>
      <c r="D63" s="2"/>
      <c r="E63" s="2"/>
      <c r="O63" s="3"/>
    </row>
    <row r="64" spans="1:15" s="1" customFormat="1" x14ac:dyDescent="0.25">
      <c r="O64" s="14"/>
    </row>
    <row r="65" spans="15:15" s="1" customFormat="1" x14ac:dyDescent="0.25">
      <c r="O65" s="14"/>
    </row>
    <row r="66" spans="15:15" x14ac:dyDescent="0.25">
      <c r="O66" s="14"/>
    </row>
    <row r="67" spans="15:15" x14ac:dyDescent="0.25">
      <c r="O67" s="14"/>
    </row>
    <row r="68" spans="15:15" x14ac:dyDescent="0.25">
      <c r="O68" s="14"/>
    </row>
    <row r="69" spans="15:15" x14ac:dyDescent="0.25">
      <c r="O69" s="14"/>
    </row>
    <row r="70" spans="15:15" x14ac:dyDescent="0.25">
      <c r="O70" s="14"/>
    </row>
    <row r="71" spans="15:15" x14ac:dyDescent="0.25">
      <c r="O71" s="14"/>
    </row>
    <row r="72" spans="15:15" x14ac:dyDescent="0.25">
      <c r="O72" s="14"/>
    </row>
    <row r="73" spans="15:15" x14ac:dyDescent="0.25">
      <c r="O73" s="14"/>
    </row>
    <row r="74" spans="15:15" x14ac:dyDescent="0.25">
      <c r="O74" s="14"/>
    </row>
    <row r="75" spans="15:15" x14ac:dyDescent="0.25">
      <c r="O75" s="14"/>
    </row>
    <row r="76" spans="15:15" x14ac:dyDescent="0.25">
      <c r="O76" s="14"/>
    </row>
    <row r="77" spans="15:15" x14ac:dyDescent="0.25">
      <c r="O77" s="14"/>
    </row>
    <row r="78" spans="15:15" x14ac:dyDescent="0.25">
      <c r="O78" s="14"/>
    </row>
    <row r="79" spans="15:15" x14ac:dyDescent="0.25">
      <c r="O79" s="14"/>
    </row>
    <row r="80" spans="15:15" x14ac:dyDescent="0.25">
      <c r="O80" s="14"/>
    </row>
    <row r="81" spans="15:15" x14ac:dyDescent="0.25">
      <c r="O81" s="14"/>
    </row>
    <row r="82" spans="15:15" x14ac:dyDescent="0.25">
      <c r="O82" s="14"/>
    </row>
    <row r="83" spans="15:15" x14ac:dyDescent="0.25">
      <c r="O83" s="14"/>
    </row>
    <row r="84" spans="15:15" x14ac:dyDescent="0.25">
      <c r="O84" s="14"/>
    </row>
    <row r="85" spans="15:15" x14ac:dyDescent="0.25">
      <c r="O85" s="14"/>
    </row>
    <row r="86" spans="15:15" x14ac:dyDescent="0.25">
      <c r="O86" s="14"/>
    </row>
    <row r="87" spans="15:15" x14ac:dyDescent="0.25">
      <c r="O87" s="14"/>
    </row>
    <row r="88" spans="15:15" x14ac:dyDescent="0.25">
      <c r="O88" s="14"/>
    </row>
    <row r="89" spans="15:15" x14ac:dyDescent="0.25">
      <c r="O89" s="14"/>
    </row>
    <row r="90" spans="15:15" x14ac:dyDescent="0.25">
      <c r="O90" s="14"/>
    </row>
    <row r="91" spans="15:15" x14ac:dyDescent="0.25">
      <c r="O91" s="14"/>
    </row>
    <row r="92" spans="15:15" x14ac:dyDescent="0.25">
      <c r="O92" s="14"/>
    </row>
    <row r="93" spans="15:15" x14ac:dyDescent="0.25">
      <c r="O93" s="14"/>
    </row>
    <row r="94" spans="15:15" x14ac:dyDescent="0.25">
      <c r="O94" s="14"/>
    </row>
    <row r="95" spans="15:15" x14ac:dyDescent="0.25">
      <c r="O95" s="14"/>
    </row>
    <row r="96" spans="15:15" x14ac:dyDescent="0.25">
      <c r="O96" s="14"/>
    </row>
    <row r="97" spans="15:15" x14ac:dyDescent="0.25">
      <c r="O97" s="14"/>
    </row>
    <row r="98" spans="15:15" x14ac:dyDescent="0.25">
      <c r="O98" s="14"/>
    </row>
    <row r="99" spans="15:15" x14ac:dyDescent="0.25">
      <c r="O99" s="14"/>
    </row>
    <row r="100" spans="15:15" x14ac:dyDescent="0.25">
      <c r="O100" s="14"/>
    </row>
    <row r="101" spans="15:15" x14ac:dyDescent="0.25">
      <c r="O101" s="14"/>
    </row>
    <row r="102" spans="15:15" x14ac:dyDescent="0.25">
      <c r="O102" s="14"/>
    </row>
    <row r="103" spans="15:15" x14ac:dyDescent="0.25">
      <c r="O103" s="14"/>
    </row>
    <row r="104" spans="15:15" x14ac:dyDescent="0.25">
      <c r="O104" s="14"/>
    </row>
    <row r="105" spans="15:15" x14ac:dyDescent="0.25">
      <c r="O105" s="14"/>
    </row>
    <row r="106" spans="15:15" x14ac:dyDescent="0.25">
      <c r="O106" s="14"/>
    </row>
    <row r="107" spans="15:15" x14ac:dyDescent="0.25">
      <c r="O107" s="14"/>
    </row>
    <row r="108" spans="15:15" x14ac:dyDescent="0.25">
      <c r="O108" s="14"/>
    </row>
  </sheetData>
  <mergeCells count="1">
    <mergeCell ref="B58:G58"/>
  </mergeCells>
  <pageMargins left="0.7" right="0.7" top="0.75" bottom="0.75" header="0.3" footer="0.3"/>
  <pageSetup paperSize="9" scale="6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111"/>
  <sheetViews>
    <sheetView workbookViewId="0">
      <selection activeCell="B18" sqref="B18"/>
    </sheetView>
  </sheetViews>
  <sheetFormatPr defaultRowHeight="15.75" x14ac:dyDescent="0.25"/>
  <cols>
    <col min="1" max="1" width="5.85546875" style="19" customWidth="1"/>
    <col min="2" max="2" width="29.85546875" style="19" customWidth="1"/>
    <col min="3" max="3" width="15.7109375" style="19" customWidth="1"/>
    <col min="4" max="4" width="19" style="19" customWidth="1"/>
    <col min="5" max="5" width="15.7109375" style="19" customWidth="1"/>
    <col min="6" max="6" width="17.140625" style="19" customWidth="1"/>
    <col min="7" max="7" width="13.140625" style="19" customWidth="1"/>
    <col min="8" max="15" width="15.7109375" style="19" hidden="1" customWidth="1"/>
    <col min="16" max="16" width="0" style="19" hidden="1" customWidth="1"/>
    <col min="17" max="256" width="9.140625" style="19"/>
    <col min="257" max="257" width="5.85546875" style="19" customWidth="1"/>
    <col min="258" max="258" width="31.140625" style="19" customWidth="1"/>
    <col min="259" max="262" width="15.7109375" style="19" customWidth="1"/>
    <col min="263" max="263" width="13.140625" style="19" customWidth="1"/>
    <col min="264" max="272" width="0" style="19" hidden="1" customWidth="1"/>
    <col min="273" max="512" width="9.140625" style="19"/>
    <col min="513" max="513" width="5.85546875" style="19" customWidth="1"/>
    <col min="514" max="514" width="31.140625" style="19" customWidth="1"/>
    <col min="515" max="518" width="15.7109375" style="19" customWidth="1"/>
    <col min="519" max="519" width="13.140625" style="19" customWidth="1"/>
    <col min="520" max="528" width="0" style="19" hidden="1" customWidth="1"/>
    <col min="529" max="768" width="9.140625" style="19"/>
    <col min="769" max="769" width="5.85546875" style="19" customWidth="1"/>
    <col min="770" max="770" width="31.140625" style="19" customWidth="1"/>
    <col min="771" max="774" width="15.7109375" style="19" customWidth="1"/>
    <col min="775" max="775" width="13.140625" style="19" customWidth="1"/>
    <col min="776" max="784" width="0" style="19" hidden="1" customWidth="1"/>
    <col min="785" max="1024" width="9.140625" style="19"/>
    <col min="1025" max="1025" width="5.85546875" style="19" customWidth="1"/>
    <col min="1026" max="1026" width="31.140625" style="19" customWidth="1"/>
    <col min="1027" max="1030" width="15.7109375" style="19" customWidth="1"/>
    <col min="1031" max="1031" width="13.140625" style="19" customWidth="1"/>
    <col min="1032" max="1040" width="0" style="19" hidden="1" customWidth="1"/>
    <col min="1041" max="1280" width="9.140625" style="19"/>
    <col min="1281" max="1281" width="5.85546875" style="19" customWidth="1"/>
    <col min="1282" max="1282" width="31.140625" style="19" customWidth="1"/>
    <col min="1283" max="1286" width="15.7109375" style="19" customWidth="1"/>
    <col min="1287" max="1287" width="13.140625" style="19" customWidth="1"/>
    <col min="1288" max="1296" width="0" style="19" hidden="1" customWidth="1"/>
    <col min="1297" max="1536" width="9.140625" style="19"/>
    <col min="1537" max="1537" width="5.85546875" style="19" customWidth="1"/>
    <col min="1538" max="1538" width="31.140625" style="19" customWidth="1"/>
    <col min="1539" max="1542" width="15.7109375" style="19" customWidth="1"/>
    <col min="1543" max="1543" width="13.140625" style="19" customWidth="1"/>
    <col min="1544" max="1552" width="0" style="19" hidden="1" customWidth="1"/>
    <col min="1553" max="1792" width="9.140625" style="19"/>
    <col min="1793" max="1793" width="5.85546875" style="19" customWidth="1"/>
    <col min="1794" max="1794" width="31.140625" style="19" customWidth="1"/>
    <col min="1795" max="1798" width="15.7109375" style="19" customWidth="1"/>
    <col min="1799" max="1799" width="13.140625" style="19" customWidth="1"/>
    <col min="1800" max="1808" width="0" style="19" hidden="1" customWidth="1"/>
    <col min="1809" max="2048" width="9.140625" style="19"/>
    <col min="2049" max="2049" width="5.85546875" style="19" customWidth="1"/>
    <col min="2050" max="2050" width="31.140625" style="19" customWidth="1"/>
    <col min="2051" max="2054" width="15.7109375" style="19" customWidth="1"/>
    <col min="2055" max="2055" width="13.140625" style="19" customWidth="1"/>
    <col min="2056" max="2064" width="0" style="19" hidden="1" customWidth="1"/>
    <col min="2065" max="2304" width="9.140625" style="19"/>
    <col min="2305" max="2305" width="5.85546875" style="19" customWidth="1"/>
    <col min="2306" max="2306" width="31.140625" style="19" customWidth="1"/>
    <col min="2307" max="2310" width="15.7109375" style="19" customWidth="1"/>
    <col min="2311" max="2311" width="13.140625" style="19" customWidth="1"/>
    <col min="2312" max="2320" width="0" style="19" hidden="1" customWidth="1"/>
    <col min="2321" max="2560" width="9.140625" style="19"/>
    <col min="2561" max="2561" width="5.85546875" style="19" customWidth="1"/>
    <col min="2562" max="2562" width="31.140625" style="19" customWidth="1"/>
    <col min="2563" max="2566" width="15.7109375" style="19" customWidth="1"/>
    <col min="2567" max="2567" width="13.140625" style="19" customWidth="1"/>
    <col min="2568" max="2576" width="0" style="19" hidden="1" customWidth="1"/>
    <col min="2577" max="2816" width="9.140625" style="19"/>
    <col min="2817" max="2817" width="5.85546875" style="19" customWidth="1"/>
    <col min="2818" max="2818" width="31.140625" style="19" customWidth="1"/>
    <col min="2819" max="2822" width="15.7109375" style="19" customWidth="1"/>
    <col min="2823" max="2823" width="13.140625" style="19" customWidth="1"/>
    <col min="2824" max="2832" width="0" style="19" hidden="1" customWidth="1"/>
    <col min="2833" max="3072" width="9.140625" style="19"/>
    <col min="3073" max="3073" width="5.85546875" style="19" customWidth="1"/>
    <col min="3074" max="3074" width="31.140625" style="19" customWidth="1"/>
    <col min="3075" max="3078" width="15.7109375" style="19" customWidth="1"/>
    <col min="3079" max="3079" width="13.140625" style="19" customWidth="1"/>
    <col min="3080" max="3088" width="0" style="19" hidden="1" customWidth="1"/>
    <col min="3089" max="3328" width="9.140625" style="19"/>
    <col min="3329" max="3329" width="5.85546875" style="19" customWidth="1"/>
    <col min="3330" max="3330" width="31.140625" style="19" customWidth="1"/>
    <col min="3331" max="3334" width="15.7109375" style="19" customWidth="1"/>
    <col min="3335" max="3335" width="13.140625" style="19" customWidth="1"/>
    <col min="3336" max="3344" width="0" style="19" hidden="1" customWidth="1"/>
    <col min="3345" max="3584" width="9.140625" style="19"/>
    <col min="3585" max="3585" width="5.85546875" style="19" customWidth="1"/>
    <col min="3586" max="3586" width="31.140625" style="19" customWidth="1"/>
    <col min="3587" max="3590" width="15.7109375" style="19" customWidth="1"/>
    <col min="3591" max="3591" width="13.140625" style="19" customWidth="1"/>
    <col min="3592" max="3600" width="0" style="19" hidden="1" customWidth="1"/>
    <col min="3601" max="3840" width="9.140625" style="19"/>
    <col min="3841" max="3841" width="5.85546875" style="19" customWidth="1"/>
    <col min="3842" max="3842" width="31.140625" style="19" customWidth="1"/>
    <col min="3843" max="3846" width="15.7109375" style="19" customWidth="1"/>
    <col min="3847" max="3847" width="13.140625" style="19" customWidth="1"/>
    <col min="3848" max="3856" width="0" style="19" hidden="1" customWidth="1"/>
    <col min="3857" max="4096" width="9.140625" style="19"/>
    <col min="4097" max="4097" width="5.85546875" style="19" customWidth="1"/>
    <col min="4098" max="4098" width="31.140625" style="19" customWidth="1"/>
    <col min="4099" max="4102" width="15.7109375" style="19" customWidth="1"/>
    <col min="4103" max="4103" width="13.140625" style="19" customWidth="1"/>
    <col min="4104" max="4112" width="0" style="19" hidden="1" customWidth="1"/>
    <col min="4113" max="4352" width="9.140625" style="19"/>
    <col min="4353" max="4353" width="5.85546875" style="19" customWidth="1"/>
    <col min="4354" max="4354" width="31.140625" style="19" customWidth="1"/>
    <col min="4355" max="4358" width="15.7109375" style="19" customWidth="1"/>
    <col min="4359" max="4359" width="13.140625" style="19" customWidth="1"/>
    <col min="4360" max="4368" width="0" style="19" hidden="1" customWidth="1"/>
    <col min="4369" max="4608" width="9.140625" style="19"/>
    <col min="4609" max="4609" width="5.85546875" style="19" customWidth="1"/>
    <col min="4610" max="4610" width="31.140625" style="19" customWidth="1"/>
    <col min="4611" max="4614" width="15.7109375" style="19" customWidth="1"/>
    <col min="4615" max="4615" width="13.140625" style="19" customWidth="1"/>
    <col min="4616" max="4624" width="0" style="19" hidden="1" customWidth="1"/>
    <col min="4625" max="4864" width="9.140625" style="19"/>
    <col min="4865" max="4865" width="5.85546875" style="19" customWidth="1"/>
    <col min="4866" max="4866" width="31.140625" style="19" customWidth="1"/>
    <col min="4867" max="4870" width="15.7109375" style="19" customWidth="1"/>
    <col min="4871" max="4871" width="13.140625" style="19" customWidth="1"/>
    <col min="4872" max="4880" width="0" style="19" hidden="1" customWidth="1"/>
    <col min="4881" max="5120" width="9.140625" style="19"/>
    <col min="5121" max="5121" width="5.85546875" style="19" customWidth="1"/>
    <col min="5122" max="5122" width="31.140625" style="19" customWidth="1"/>
    <col min="5123" max="5126" width="15.7109375" style="19" customWidth="1"/>
    <col min="5127" max="5127" width="13.140625" style="19" customWidth="1"/>
    <col min="5128" max="5136" width="0" style="19" hidden="1" customWidth="1"/>
    <col min="5137" max="5376" width="9.140625" style="19"/>
    <col min="5377" max="5377" width="5.85546875" style="19" customWidth="1"/>
    <col min="5378" max="5378" width="31.140625" style="19" customWidth="1"/>
    <col min="5379" max="5382" width="15.7109375" style="19" customWidth="1"/>
    <col min="5383" max="5383" width="13.140625" style="19" customWidth="1"/>
    <col min="5384" max="5392" width="0" style="19" hidden="1" customWidth="1"/>
    <col min="5393" max="5632" width="9.140625" style="19"/>
    <col min="5633" max="5633" width="5.85546875" style="19" customWidth="1"/>
    <col min="5634" max="5634" width="31.140625" style="19" customWidth="1"/>
    <col min="5635" max="5638" width="15.7109375" style="19" customWidth="1"/>
    <col min="5639" max="5639" width="13.140625" style="19" customWidth="1"/>
    <col min="5640" max="5648" width="0" style="19" hidden="1" customWidth="1"/>
    <col min="5649" max="5888" width="9.140625" style="19"/>
    <col min="5889" max="5889" width="5.85546875" style="19" customWidth="1"/>
    <col min="5890" max="5890" width="31.140625" style="19" customWidth="1"/>
    <col min="5891" max="5894" width="15.7109375" style="19" customWidth="1"/>
    <col min="5895" max="5895" width="13.140625" style="19" customWidth="1"/>
    <col min="5896" max="5904" width="0" style="19" hidden="1" customWidth="1"/>
    <col min="5905" max="6144" width="9.140625" style="19"/>
    <col min="6145" max="6145" width="5.85546875" style="19" customWidth="1"/>
    <col min="6146" max="6146" width="31.140625" style="19" customWidth="1"/>
    <col min="6147" max="6150" width="15.7109375" style="19" customWidth="1"/>
    <col min="6151" max="6151" width="13.140625" style="19" customWidth="1"/>
    <col min="6152" max="6160" width="0" style="19" hidden="1" customWidth="1"/>
    <col min="6161" max="6400" width="9.140625" style="19"/>
    <col min="6401" max="6401" width="5.85546875" style="19" customWidth="1"/>
    <col min="6402" max="6402" width="31.140625" style="19" customWidth="1"/>
    <col min="6403" max="6406" width="15.7109375" style="19" customWidth="1"/>
    <col min="6407" max="6407" width="13.140625" style="19" customWidth="1"/>
    <col min="6408" max="6416" width="0" style="19" hidden="1" customWidth="1"/>
    <col min="6417" max="6656" width="9.140625" style="19"/>
    <col min="6657" max="6657" width="5.85546875" style="19" customWidth="1"/>
    <col min="6658" max="6658" width="31.140625" style="19" customWidth="1"/>
    <col min="6659" max="6662" width="15.7109375" style="19" customWidth="1"/>
    <col min="6663" max="6663" width="13.140625" style="19" customWidth="1"/>
    <col min="6664" max="6672" width="0" style="19" hidden="1" customWidth="1"/>
    <col min="6673" max="6912" width="9.140625" style="19"/>
    <col min="6913" max="6913" width="5.85546875" style="19" customWidth="1"/>
    <col min="6914" max="6914" width="31.140625" style="19" customWidth="1"/>
    <col min="6915" max="6918" width="15.7109375" style="19" customWidth="1"/>
    <col min="6919" max="6919" width="13.140625" style="19" customWidth="1"/>
    <col min="6920" max="6928" width="0" style="19" hidden="1" customWidth="1"/>
    <col min="6929" max="7168" width="9.140625" style="19"/>
    <col min="7169" max="7169" width="5.85546875" style="19" customWidth="1"/>
    <col min="7170" max="7170" width="31.140625" style="19" customWidth="1"/>
    <col min="7171" max="7174" width="15.7109375" style="19" customWidth="1"/>
    <col min="7175" max="7175" width="13.140625" style="19" customWidth="1"/>
    <col min="7176" max="7184" width="0" style="19" hidden="1" customWidth="1"/>
    <col min="7185" max="7424" width="9.140625" style="19"/>
    <col min="7425" max="7425" width="5.85546875" style="19" customWidth="1"/>
    <col min="7426" max="7426" width="31.140625" style="19" customWidth="1"/>
    <col min="7427" max="7430" width="15.7109375" style="19" customWidth="1"/>
    <col min="7431" max="7431" width="13.140625" style="19" customWidth="1"/>
    <col min="7432" max="7440" width="0" style="19" hidden="1" customWidth="1"/>
    <col min="7441" max="7680" width="9.140625" style="19"/>
    <col min="7681" max="7681" width="5.85546875" style="19" customWidth="1"/>
    <col min="7682" max="7682" width="31.140625" style="19" customWidth="1"/>
    <col min="7683" max="7686" width="15.7109375" style="19" customWidth="1"/>
    <col min="7687" max="7687" width="13.140625" style="19" customWidth="1"/>
    <col min="7688" max="7696" width="0" style="19" hidden="1" customWidth="1"/>
    <col min="7697" max="7936" width="9.140625" style="19"/>
    <col min="7937" max="7937" width="5.85546875" style="19" customWidth="1"/>
    <col min="7938" max="7938" width="31.140625" style="19" customWidth="1"/>
    <col min="7939" max="7942" width="15.7109375" style="19" customWidth="1"/>
    <col min="7943" max="7943" width="13.140625" style="19" customWidth="1"/>
    <col min="7944" max="7952" width="0" style="19" hidden="1" customWidth="1"/>
    <col min="7953" max="8192" width="9.140625" style="19"/>
    <col min="8193" max="8193" width="5.85546875" style="19" customWidth="1"/>
    <col min="8194" max="8194" width="31.140625" style="19" customWidth="1"/>
    <col min="8195" max="8198" width="15.7109375" style="19" customWidth="1"/>
    <col min="8199" max="8199" width="13.140625" style="19" customWidth="1"/>
    <col min="8200" max="8208" width="0" style="19" hidden="1" customWidth="1"/>
    <col min="8209" max="8448" width="9.140625" style="19"/>
    <col min="8449" max="8449" width="5.85546875" style="19" customWidth="1"/>
    <col min="8450" max="8450" width="31.140625" style="19" customWidth="1"/>
    <col min="8451" max="8454" width="15.7109375" style="19" customWidth="1"/>
    <col min="8455" max="8455" width="13.140625" style="19" customWidth="1"/>
    <col min="8456" max="8464" width="0" style="19" hidden="1" customWidth="1"/>
    <col min="8465" max="8704" width="9.140625" style="19"/>
    <col min="8705" max="8705" width="5.85546875" style="19" customWidth="1"/>
    <col min="8706" max="8706" width="31.140625" style="19" customWidth="1"/>
    <col min="8707" max="8710" width="15.7109375" style="19" customWidth="1"/>
    <col min="8711" max="8711" width="13.140625" style="19" customWidth="1"/>
    <col min="8712" max="8720" width="0" style="19" hidden="1" customWidth="1"/>
    <col min="8721" max="8960" width="9.140625" style="19"/>
    <col min="8961" max="8961" width="5.85546875" style="19" customWidth="1"/>
    <col min="8962" max="8962" width="31.140625" style="19" customWidth="1"/>
    <col min="8963" max="8966" width="15.7109375" style="19" customWidth="1"/>
    <col min="8967" max="8967" width="13.140625" style="19" customWidth="1"/>
    <col min="8968" max="8976" width="0" style="19" hidden="1" customWidth="1"/>
    <col min="8977" max="9216" width="9.140625" style="19"/>
    <col min="9217" max="9217" width="5.85546875" style="19" customWidth="1"/>
    <col min="9218" max="9218" width="31.140625" style="19" customWidth="1"/>
    <col min="9219" max="9222" width="15.7109375" style="19" customWidth="1"/>
    <col min="9223" max="9223" width="13.140625" style="19" customWidth="1"/>
    <col min="9224" max="9232" width="0" style="19" hidden="1" customWidth="1"/>
    <col min="9233" max="9472" width="9.140625" style="19"/>
    <col min="9473" max="9473" width="5.85546875" style="19" customWidth="1"/>
    <col min="9474" max="9474" width="31.140625" style="19" customWidth="1"/>
    <col min="9475" max="9478" width="15.7109375" style="19" customWidth="1"/>
    <col min="9479" max="9479" width="13.140625" style="19" customWidth="1"/>
    <col min="9480" max="9488" width="0" style="19" hidden="1" customWidth="1"/>
    <col min="9489" max="9728" width="9.140625" style="19"/>
    <col min="9729" max="9729" width="5.85546875" style="19" customWidth="1"/>
    <col min="9730" max="9730" width="31.140625" style="19" customWidth="1"/>
    <col min="9731" max="9734" width="15.7109375" style="19" customWidth="1"/>
    <col min="9735" max="9735" width="13.140625" style="19" customWidth="1"/>
    <col min="9736" max="9744" width="0" style="19" hidden="1" customWidth="1"/>
    <col min="9745" max="9984" width="9.140625" style="19"/>
    <col min="9985" max="9985" width="5.85546875" style="19" customWidth="1"/>
    <col min="9986" max="9986" width="31.140625" style="19" customWidth="1"/>
    <col min="9987" max="9990" width="15.7109375" style="19" customWidth="1"/>
    <col min="9991" max="9991" width="13.140625" style="19" customWidth="1"/>
    <col min="9992" max="10000" width="0" style="19" hidden="1" customWidth="1"/>
    <col min="10001" max="10240" width="9.140625" style="19"/>
    <col min="10241" max="10241" width="5.85546875" style="19" customWidth="1"/>
    <col min="10242" max="10242" width="31.140625" style="19" customWidth="1"/>
    <col min="10243" max="10246" width="15.7109375" style="19" customWidth="1"/>
    <col min="10247" max="10247" width="13.140625" style="19" customWidth="1"/>
    <col min="10248" max="10256" width="0" style="19" hidden="1" customWidth="1"/>
    <col min="10257" max="10496" width="9.140625" style="19"/>
    <col min="10497" max="10497" width="5.85546875" style="19" customWidth="1"/>
    <col min="10498" max="10498" width="31.140625" style="19" customWidth="1"/>
    <col min="10499" max="10502" width="15.7109375" style="19" customWidth="1"/>
    <col min="10503" max="10503" width="13.140625" style="19" customWidth="1"/>
    <col min="10504" max="10512" width="0" style="19" hidden="1" customWidth="1"/>
    <col min="10513" max="10752" width="9.140625" style="19"/>
    <col min="10753" max="10753" width="5.85546875" style="19" customWidth="1"/>
    <col min="10754" max="10754" width="31.140625" style="19" customWidth="1"/>
    <col min="10755" max="10758" width="15.7109375" style="19" customWidth="1"/>
    <col min="10759" max="10759" width="13.140625" style="19" customWidth="1"/>
    <col min="10760" max="10768" width="0" style="19" hidden="1" customWidth="1"/>
    <col min="10769" max="11008" width="9.140625" style="19"/>
    <col min="11009" max="11009" width="5.85546875" style="19" customWidth="1"/>
    <col min="11010" max="11010" width="31.140625" style="19" customWidth="1"/>
    <col min="11011" max="11014" width="15.7109375" style="19" customWidth="1"/>
    <col min="11015" max="11015" width="13.140625" style="19" customWidth="1"/>
    <col min="11016" max="11024" width="0" style="19" hidden="1" customWidth="1"/>
    <col min="11025" max="11264" width="9.140625" style="19"/>
    <col min="11265" max="11265" width="5.85546875" style="19" customWidth="1"/>
    <col min="11266" max="11266" width="31.140625" style="19" customWidth="1"/>
    <col min="11267" max="11270" width="15.7109375" style="19" customWidth="1"/>
    <col min="11271" max="11271" width="13.140625" style="19" customWidth="1"/>
    <col min="11272" max="11280" width="0" style="19" hidden="1" customWidth="1"/>
    <col min="11281" max="11520" width="9.140625" style="19"/>
    <col min="11521" max="11521" width="5.85546875" style="19" customWidth="1"/>
    <col min="11522" max="11522" width="31.140625" style="19" customWidth="1"/>
    <col min="11523" max="11526" width="15.7109375" style="19" customWidth="1"/>
    <col min="11527" max="11527" width="13.140625" style="19" customWidth="1"/>
    <col min="11528" max="11536" width="0" style="19" hidden="1" customWidth="1"/>
    <col min="11537" max="11776" width="9.140625" style="19"/>
    <col min="11777" max="11777" width="5.85546875" style="19" customWidth="1"/>
    <col min="11778" max="11778" width="31.140625" style="19" customWidth="1"/>
    <col min="11779" max="11782" width="15.7109375" style="19" customWidth="1"/>
    <col min="11783" max="11783" width="13.140625" style="19" customWidth="1"/>
    <col min="11784" max="11792" width="0" style="19" hidden="1" customWidth="1"/>
    <col min="11793" max="12032" width="9.140625" style="19"/>
    <col min="12033" max="12033" width="5.85546875" style="19" customWidth="1"/>
    <col min="12034" max="12034" width="31.140625" style="19" customWidth="1"/>
    <col min="12035" max="12038" width="15.7109375" style="19" customWidth="1"/>
    <col min="12039" max="12039" width="13.140625" style="19" customWidth="1"/>
    <col min="12040" max="12048" width="0" style="19" hidden="1" customWidth="1"/>
    <col min="12049" max="12288" width="9.140625" style="19"/>
    <col min="12289" max="12289" width="5.85546875" style="19" customWidth="1"/>
    <col min="12290" max="12290" width="31.140625" style="19" customWidth="1"/>
    <col min="12291" max="12294" width="15.7109375" style="19" customWidth="1"/>
    <col min="12295" max="12295" width="13.140625" style="19" customWidth="1"/>
    <col min="12296" max="12304" width="0" style="19" hidden="1" customWidth="1"/>
    <col min="12305" max="12544" width="9.140625" style="19"/>
    <col min="12545" max="12545" width="5.85546875" style="19" customWidth="1"/>
    <col min="12546" max="12546" width="31.140625" style="19" customWidth="1"/>
    <col min="12547" max="12550" width="15.7109375" style="19" customWidth="1"/>
    <col min="12551" max="12551" width="13.140625" style="19" customWidth="1"/>
    <col min="12552" max="12560" width="0" style="19" hidden="1" customWidth="1"/>
    <col min="12561" max="12800" width="9.140625" style="19"/>
    <col min="12801" max="12801" width="5.85546875" style="19" customWidth="1"/>
    <col min="12802" max="12802" width="31.140625" style="19" customWidth="1"/>
    <col min="12803" max="12806" width="15.7109375" style="19" customWidth="1"/>
    <col min="12807" max="12807" width="13.140625" style="19" customWidth="1"/>
    <col min="12808" max="12816" width="0" style="19" hidden="1" customWidth="1"/>
    <col min="12817" max="13056" width="9.140625" style="19"/>
    <col min="13057" max="13057" width="5.85546875" style="19" customWidth="1"/>
    <col min="13058" max="13058" width="31.140625" style="19" customWidth="1"/>
    <col min="13059" max="13062" width="15.7109375" style="19" customWidth="1"/>
    <col min="13063" max="13063" width="13.140625" style="19" customWidth="1"/>
    <col min="13064" max="13072" width="0" style="19" hidden="1" customWidth="1"/>
    <col min="13073" max="13312" width="9.140625" style="19"/>
    <col min="13313" max="13313" width="5.85546875" style="19" customWidth="1"/>
    <col min="13314" max="13314" width="31.140625" style="19" customWidth="1"/>
    <col min="13315" max="13318" width="15.7109375" style="19" customWidth="1"/>
    <col min="13319" max="13319" width="13.140625" style="19" customWidth="1"/>
    <col min="13320" max="13328" width="0" style="19" hidden="1" customWidth="1"/>
    <col min="13329" max="13568" width="9.140625" style="19"/>
    <col min="13569" max="13569" width="5.85546875" style="19" customWidth="1"/>
    <col min="13570" max="13570" width="31.140625" style="19" customWidth="1"/>
    <col min="13571" max="13574" width="15.7109375" style="19" customWidth="1"/>
    <col min="13575" max="13575" width="13.140625" style="19" customWidth="1"/>
    <col min="13576" max="13584" width="0" style="19" hidden="1" customWidth="1"/>
    <col min="13585" max="13824" width="9.140625" style="19"/>
    <col min="13825" max="13825" width="5.85546875" style="19" customWidth="1"/>
    <col min="13826" max="13826" width="31.140625" style="19" customWidth="1"/>
    <col min="13827" max="13830" width="15.7109375" style="19" customWidth="1"/>
    <col min="13831" max="13831" width="13.140625" style="19" customWidth="1"/>
    <col min="13832" max="13840" width="0" style="19" hidden="1" customWidth="1"/>
    <col min="13841" max="14080" width="9.140625" style="19"/>
    <col min="14081" max="14081" width="5.85546875" style="19" customWidth="1"/>
    <col min="14082" max="14082" width="31.140625" style="19" customWidth="1"/>
    <col min="14083" max="14086" width="15.7109375" style="19" customWidth="1"/>
    <col min="14087" max="14087" width="13.140625" style="19" customWidth="1"/>
    <col min="14088" max="14096" width="0" style="19" hidden="1" customWidth="1"/>
    <col min="14097" max="14336" width="9.140625" style="19"/>
    <col min="14337" max="14337" width="5.85546875" style="19" customWidth="1"/>
    <col min="14338" max="14338" width="31.140625" style="19" customWidth="1"/>
    <col min="14339" max="14342" width="15.7109375" style="19" customWidth="1"/>
    <col min="14343" max="14343" width="13.140625" style="19" customWidth="1"/>
    <col min="14344" max="14352" width="0" style="19" hidden="1" customWidth="1"/>
    <col min="14353" max="14592" width="9.140625" style="19"/>
    <col min="14593" max="14593" width="5.85546875" style="19" customWidth="1"/>
    <col min="14594" max="14594" width="31.140625" style="19" customWidth="1"/>
    <col min="14595" max="14598" width="15.7109375" style="19" customWidth="1"/>
    <col min="14599" max="14599" width="13.140625" style="19" customWidth="1"/>
    <col min="14600" max="14608" width="0" style="19" hidden="1" customWidth="1"/>
    <col min="14609" max="14848" width="9.140625" style="19"/>
    <col min="14849" max="14849" width="5.85546875" style="19" customWidth="1"/>
    <col min="14850" max="14850" width="31.140625" style="19" customWidth="1"/>
    <col min="14851" max="14854" width="15.7109375" style="19" customWidth="1"/>
    <col min="14855" max="14855" width="13.140625" style="19" customWidth="1"/>
    <col min="14856" max="14864" width="0" style="19" hidden="1" customWidth="1"/>
    <col min="14865" max="15104" width="9.140625" style="19"/>
    <col min="15105" max="15105" width="5.85546875" style="19" customWidth="1"/>
    <col min="15106" max="15106" width="31.140625" style="19" customWidth="1"/>
    <col min="15107" max="15110" width="15.7109375" style="19" customWidth="1"/>
    <col min="15111" max="15111" width="13.140625" style="19" customWidth="1"/>
    <col min="15112" max="15120" width="0" style="19" hidden="1" customWidth="1"/>
    <col min="15121" max="15360" width="9.140625" style="19"/>
    <col min="15361" max="15361" width="5.85546875" style="19" customWidth="1"/>
    <col min="15362" max="15362" width="31.140625" style="19" customWidth="1"/>
    <col min="15363" max="15366" width="15.7109375" style="19" customWidth="1"/>
    <col min="15367" max="15367" width="13.140625" style="19" customWidth="1"/>
    <col min="15368" max="15376" width="0" style="19" hidden="1" customWidth="1"/>
    <col min="15377" max="15616" width="9.140625" style="19"/>
    <col min="15617" max="15617" width="5.85546875" style="19" customWidth="1"/>
    <col min="15618" max="15618" width="31.140625" style="19" customWidth="1"/>
    <col min="15619" max="15622" width="15.7109375" style="19" customWidth="1"/>
    <col min="15623" max="15623" width="13.140625" style="19" customWidth="1"/>
    <col min="15624" max="15632" width="0" style="19" hidden="1" customWidth="1"/>
    <col min="15633" max="15872" width="9.140625" style="19"/>
    <col min="15873" max="15873" width="5.85546875" style="19" customWidth="1"/>
    <col min="15874" max="15874" width="31.140625" style="19" customWidth="1"/>
    <col min="15875" max="15878" width="15.7109375" style="19" customWidth="1"/>
    <col min="15879" max="15879" width="13.140625" style="19" customWidth="1"/>
    <col min="15880" max="15888" width="0" style="19" hidden="1" customWidth="1"/>
    <col min="15889" max="16128" width="9.140625" style="19"/>
    <col min="16129" max="16129" width="5.85546875" style="19" customWidth="1"/>
    <col min="16130" max="16130" width="31.140625" style="19" customWidth="1"/>
    <col min="16131" max="16134" width="15.7109375" style="19" customWidth="1"/>
    <col min="16135" max="16135" width="13.140625" style="19" customWidth="1"/>
    <col min="16136" max="16144" width="0" style="19" hidden="1" customWidth="1"/>
    <col min="16145" max="16384" width="9.140625" style="19"/>
  </cols>
  <sheetData>
    <row r="1" spans="1:21" x14ac:dyDescent="0.25">
      <c r="E1" s="19" t="s">
        <v>67</v>
      </c>
    </row>
    <row r="2" spans="1:21" x14ac:dyDescent="0.25">
      <c r="E2" s="19" t="s">
        <v>75</v>
      </c>
    </row>
    <row r="3" spans="1:21" x14ac:dyDescent="0.25">
      <c r="E3" s="19" t="s">
        <v>76</v>
      </c>
    </row>
    <row r="4" spans="1:21" x14ac:dyDescent="0.25">
      <c r="E4" s="19" t="s">
        <v>77</v>
      </c>
    </row>
    <row r="5" spans="1:21" x14ac:dyDescent="0.25">
      <c r="E5" s="19" t="s">
        <v>78</v>
      </c>
      <c r="U5" s="20"/>
    </row>
    <row r="6" spans="1:21" x14ac:dyDescent="0.25">
      <c r="K6" s="19" t="e">
        <f>K7+#REF!+#REF!+K14+K15+K16+K17+L18+K19+K24+K90+K91+K96+K97+K98+K99</f>
        <v>#REF!</v>
      </c>
      <c r="U6" s="20"/>
    </row>
    <row r="7" spans="1:21" ht="3" customHeight="1" x14ac:dyDescent="0.25">
      <c r="U7" s="20"/>
    </row>
    <row r="8" spans="1:21" hidden="1" x14ac:dyDescent="0.25">
      <c r="U8" s="20"/>
    </row>
    <row r="9" spans="1:21" x14ac:dyDescent="0.25">
      <c r="U9" s="20"/>
    </row>
    <row r="10" spans="1:21" x14ac:dyDescent="0.25">
      <c r="B10" s="21"/>
      <c r="H10" s="19" t="e">
        <f>SUM(#REF!)</f>
        <v>#REF!</v>
      </c>
      <c r="U10" s="20"/>
    </row>
    <row r="11" spans="1:21" x14ac:dyDescent="0.25">
      <c r="C11" s="19" t="s">
        <v>79</v>
      </c>
      <c r="U11" s="20"/>
    </row>
    <row r="12" spans="1:21" x14ac:dyDescent="0.25">
      <c r="C12" s="19" t="s">
        <v>144</v>
      </c>
      <c r="U12" s="20"/>
    </row>
    <row r="13" spans="1:21" x14ac:dyDescent="0.25">
      <c r="C13" s="19" t="s">
        <v>145</v>
      </c>
      <c r="U13" s="20"/>
    </row>
    <row r="14" spans="1:21" x14ac:dyDescent="0.25">
      <c r="C14" s="19" t="s">
        <v>146</v>
      </c>
      <c r="U14" s="20"/>
    </row>
    <row r="15" spans="1:21" ht="12.75" customHeight="1" x14ac:dyDescent="0.25">
      <c r="A15" s="22" t="s">
        <v>86</v>
      </c>
      <c r="B15" s="22" t="s">
        <v>6</v>
      </c>
      <c r="C15" s="40" t="s">
        <v>147</v>
      </c>
      <c r="D15" s="40"/>
      <c r="E15" s="40"/>
      <c r="F15" s="41" t="s">
        <v>148</v>
      </c>
      <c r="H15" s="40" t="s">
        <v>147</v>
      </c>
      <c r="I15" s="40"/>
      <c r="J15" s="40"/>
      <c r="K15" s="41" t="s">
        <v>148</v>
      </c>
      <c r="U15" s="20"/>
    </row>
    <row r="16" spans="1:21" ht="78.75" x14ac:dyDescent="0.25">
      <c r="A16" s="23"/>
      <c r="B16" s="23"/>
      <c r="C16" s="16" t="s">
        <v>149</v>
      </c>
      <c r="D16" s="16" t="s">
        <v>150</v>
      </c>
      <c r="E16" s="16" t="s">
        <v>151</v>
      </c>
      <c r="F16" s="41"/>
      <c r="H16" s="16" t="s">
        <v>149</v>
      </c>
      <c r="I16" s="16" t="s">
        <v>150</v>
      </c>
      <c r="J16" s="16" t="s">
        <v>151</v>
      </c>
      <c r="K16" s="41"/>
      <c r="U16" s="20"/>
    </row>
    <row r="17" spans="1:21" x14ac:dyDescent="0.25">
      <c r="A17" s="11">
        <v>1</v>
      </c>
      <c r="B17" s="11">
        <v>2</v>
      </c>
      <c r="C17" s="11">
        <v>3</v>
      </c>
      <c r="D17" s="11">
        <v>4</v>
      </c>
      <c r="E17" s="11">
        <v>5</v>
      </c>
      <c r="F17" s="11">
        <v>6</v>
      </c>
      <c r="H17" s="19" t="s">
        <v>152</v>
      </c>
      <c r="U17" s="20"/>
    </row>
    <row r="18" spans="1:21" ht="63" x14ac:dyDescent="0.25">
      <c r="A18" s="12" t="s">
        <v>7</v>
      </c>
      <c r="B18" s="16" t="s">
        <v>153</v>
      </c>
      <c r="C18" s="24">
        <f>'[1]факт расх'!C119*1000</f>
        <v>55868.265108600484</v>
      </c>
      <c r="D18" s="12">
        <v>12</v>
      </c>
      <c r="E18" s="12">
        <f>300+1250+1000+630+400+1000+150+150+2500+400+400+150</f>
        <v>8330</v>
      </c>
      <c r="F18" s="24">
        <f>C18/D18</f>
        <v>4655.6887590500401</v>
      </c>
      <c r="H18" s="12">
        <f>C18*E59/100</f>
        <v>57488.4447967499</v>
      </c>
      <c r="I18" s="19">
        <v>4</v>
      </c>
      <c r="J18" s="12">
        <f>1000+1000+2500+150</f>
        <v>4650</v>
      </c>
      <c r="L18" s="19">
        <v>13</v>
      </c>
      <c r="M18" s="19">
        <v>8330</v>
      </c>
      <c r="N18" s="19">
        <f>M18-E18</f>
        <v>0</v>
      </c>
      <c r="U18" s="20"/>
    </row>
    <row r="19" spans="1:21" ht="63" x14ac:dyDescent="0.25">
      <c r="A19" s="12" t="s">
        <v>8</v>
      </c>
      <c r="B19" s="16" t="s">
        <v>154</v>
      </c>
      <c r="C19" s="24">
        <f>('[1]факт расх'!C120+'[1]факт расх'!C121+'[1]факт расх'!C122)*1000</f>
        <v>362801.63283859042</v>
      </c>
      <c r="D19" s="12">
        <v>6</v>
      </c>
      <c r="E19" s="12">
        <f>300+1250+630+400+150+400</f>
        <v>3130</v>
      </c>
      <c r="F19" s="24">
        <f>C19/D19</f>
        <v>60466.938806431739</v>
      </c>
      <c r="H19" s="12">
        <f>C19*E59/100</f>
        <v>373322.88019090961</v>
      </c>
      <c r="I19" s="19">
        <v>0</v>
      </c>
      <c r="J19" s="12">
        <v>0</v>
      </c>
      <c r="U19" s="20"/>
    </row>
    <row r="20" spans="1:21" x14ac:dyDescent="0.25">
      <c r="H20" s="19">
        <f>SUM(H18:H19)</f>
        <v>430811.32498765952</v>
      </c>
      <c r="U20" s="20"/>
    </row>
    <row r="21" spans="1:21" x14ac:dyDescent="0.25">
      <c r="C21" s="19" t="s">
        <v>79</v>
      </c>
      <c r="U21" s="20"/>
    </row>
    <row r="22" spans="1:21" x14ac:dyDescent="0.25">
      <c r="C22" s="19" t="s">
        <v>144</v>
      </c>
      <c r="U22" s="20"/>
    </row>
    <row r="23" spans="1:21" x14ac:dyDescent="0.25">
      <c r="C23" s="19" t="s">
        <v>145</v>
      </c>
      <c r="U23" s="20"/>
    </row>
    <row r="24" spans="1:21" x14ac:dyDescent="0.25">
      <c r="C24" s="19" t="s">
        <v>155</v>
      </c>
      <c r="U24" s="20"/>
    </row>
    <row r="25" spans="1:21" x14ac:dyDescent="0.25">
      <c r="A25" s="22" t="s">
        <v>86</v>
      </c>
      <c r="B25" s="22" t="s">
        <v>6</v>
      </c>
      <c r="C25" s="40" t="s">
        <v>147</v>
      </c>
      <c r="D25" s="40"/>
      <c r="E25" s="40"/>
      <c r="F25" s="41" t="s">
        <v>148</v>
      </c>
      <c r="H25" s="40" t="s">
        <v>147</v>
      </c>
      <c r="I25" s="40"/>
      <c r="J25" s="40"/>
      <c r="K25" s="41" t="s">
        <v>148</v>
      </c>
      <c r="U25" s="20"/>
    </row>
    <row r="26" spans="1:21" ht="78.75" x14ac:dyDescent="0.25">
      <c r="A26" s="23"/>
      <c r="B26" s="23"/>
      <c r="C26" s="16" t="s">
        <v>149</v>
      </c>
      <c r="D26" s="16" t="s">
        <v>150</v>
      </c>
      <c r="E26" s="16" t="s">
        <v>151</v>
      </c>
      <c r="F26" s="41"/>
      <c r="H26" s="16" t="s">
        <v>149</v>
      </c>
      <c r="I26" s="16" t="s">
        <v>150</v>
      </c>
      <c r="J26" s="16" t="s">
        <v>151</v>
      </c>
      <c r="K26" s="41"/>
      <c r="U26" s="20"/>
    </row>
    <row r="27" spans="1:21" x14ac:dyDescent="0.25">
      <c r="A27" s="11">
        <v>1</v>
      </c>
      <c r="B27" s="11">
        <v>2</v>
      </c>
      <c r="C27" s="11">
        <v>3</v>
      </c>
      <c r="D27" s="11">
        <v>4</v>
      </c>
      <c r="E27" s="11">
        <v>5</v>
      </c>
      <c r="F27" s="11">
        <v>6</v>
      </c>
      <c r="H27" s="19" t="s">
        <v>152</v>
      </c>
      <c r="U27" s="20"/>
    </row>
    <row r="28" spans="1:21" ht="63" x14ac:dyDescent="0.25">
      <c r="A28" s="12" t="s">
        <v>7</v>
      </c>
      <c r="B28" s="16" t="s">
        <v>153</v>
      </c>
      <c r="C28" s="24">
        <f>'[1]факт расх'!C129*1000</f>
        <v>168056.20439075358</v>
      </c>
      <c r="D28" s="12">
        <v>6</v>
      </c>
      <c r="E28" s="12">
        <f>6000+30+4995+1000+300+150</f>
        <v>12475</v>
      </c>
      <c r="F28" s="24">
        <f>C28/D28</f>
        <v>28009.36739845893</v>
      </c>
      <c r="H28" s="24">
        <f>C28</f>
        <v>168056.20439075358</v>
      </c>
      <c r="I28" s="19">
        <v>3</v>
      </c>
      <c r="J28" s="12">
        <f>6000+4995+1000</f>
        <v>11995</v>
      </c>
      <c r="U28" s="20"/>
    </row>
    <row r="29" spans="1:21" ht="63" x14ac:dyDescent="0.25">
      <c r="A29" s="12" t="s">
        <v>8</v>
      </c>
      <c r="B29" s="16" t="s">
        <v>154</v>
      </c>
      <c r="C29" s="24">
        <f>('[1]факт расх'!C130+'[1]факт расх'!C131+'[1]факт расх'!C132)*1000</f>
        <v>1320688.7832012379</v>
      </c>
      <c r="D29" s="12">
        <v>9</v>
      </c>
      <c r="E29" s="12">
        <f>1440+1000+1000+2500+400+30+150+4000+804.9</f>
        <v>11324.9</v>
      </c>
      <c r="F29" s="24">
        <f>C29/D29</f>
        <v>146743.19813347087</v>
      </c>
      <c r="H29" s="24">
        <f>C29</f>
        <v>1320688.7832012379</v>
      </c>
      <c r="I29" s="19">
        <v>5</v>
      </c>
      <c r="J29" s="12">
        <f>1440+1000+1000+2500+804.9</f>
        <v>6744.9</v>
      </c>
      <c r="U29" s="20"/>
    </row>
    <row r="30" spans="1:21" x14ac:dyDescent="0.25">
      <c r="H30" s="25">
        <f>SUM(H28:H29)</f>
        <v>1488744.9875919914</v>
      </c>
      <c r="U30" s="20"/>
    </row>
    <row r="31" spans="1:21" x14ac:dyDescent="0.25">
      <c r="C31" s="19" t="s">
        <v>79</v>
      </c>
      <c r="U31" s="20"/>
    </row>
    <row r="32" spans="1:21" x14ac:dyDescent="0.25">
      <c r="C32" s="19" t="s">
        <v>144</v>
      </c>
      <c r="U32" s="20"/>
    </row>
    <row r="33" spans="1:21" x14ac:dyDescent="0.25">
      <c r="C33" s="19" t="s">
        <v>145</v>
      </c>
      <c r="U33" s="20"/>
    </row>
    <row r="34" spans="1:21" x14ac:dyDescent="0.25">
      <c r="C34" s="19" t="s">
        <v>156</v>
      </c>
      <c r="U34" s="20"/>
    </row>
    <row r="35" spans="1:21" x14ac:dyDescent="0.25">
      <c r="A35" s="22" t="s">
        <v>86</v>
      </c>
      <c r="B35" s="22" t="s">
        <v>6</v>
      </c>
      <c r="C35" s="40" t="s">
        <v>147</v>
      </c>
      <c r="D35" s="40"/>
      <c r="E35" s="40"/>
      <c r="F35" s="41" t="s">
        <v>148</v>
      </c>
      <c r="H35" s="40" t="s">
        <v>147</v>
      </c>
      <c r="I35" s="40"/>
      <c r="J35" s="40"/>
      <c r="K35" s="41" t="s">
        <v>148</v>
      </c>
      <c r="U35" s="20"/>
    </row>
    <row r="36" spans="1:21" ht="78.75" x14ac:dyDescent="0.25">
      <c r="A36" s="23"/>
      <c r="B36" s="23"/>
      <c r="C36" s="16" t="s">
        <v>149</v>
      </c>
      <c r="D36" s="16" t="s">
        <v>150</v>
      </c>
      <c r="E36" s="16" t="s">
        <v>151</v>
      </c>
      <c r="F36" s="41"/>
      <c r="H36" s="16" t="s">
        <v>149</v>
      </c>
      <c r="I36" s="16" t="s">
        <v>150</v>
      </c>
      <c r="J36" s="16" t="s">
        <v>151</v>
      </c>
      <c r="K36" s="41"/>
      <c r="U36" s="20"/>
    </row>
    <row r="37" spans="1:21" x14ac:dyDescent="0.25">
      <c r="A37" s="11">
        <v>1</v>
      </c>
      <c r="B37" s="11">
        <v>2</v>
      </c>
      <c r="C37" s="11">
        <v>3</v>
      </c>
      <c r="D37" s="11">
        <v>4</v>
      </c>
      <c r="E37" s="11">
        <v>5</v>
      </c>
      <c r="F37" s="11">
        <v>6</v>
      </c>
      <c r="H37" s="19" t="s">
        <v>152</v>
      </c>
      <c r="U37" s="20"/>
    </row>
    <row r="38" spans="1:21" ht="63" x14ac:dyDescent="0.25">
      <c r="A38" s="12" t="s">
        <v>7</v>
      </c>
      <c r="B38" s="16" t="s">
        <v>153</v>
      </c>
      <c r="C38" s="24">
        <f>'[1]факт расх'!C139*1000</f>
        <v>707426.43941080966</v>
      </c>
      <c r="D38" s="12">
        <v>5</v>
      </c>
      <c r="E38" s="12">
        <f>150+3000+585+1000+4900</f>
        <v>9635</v>
      </c>
      <c r="F38" s="24">
        <f>C38/D38</f>
        <v>141485.28788216194</v>
      </c>
      <c r="H38" s="24">
        <f>C38</f>
        <v>707426.43941080966</v>
      </c>
      <c r="I38" s="19">
        <v>3</v>
      </c>
      <c r="J38" s="12">
        <f>6000+4995+1000</f>
        <v>11995</v>
      </c>
      <c r="U38" s="20"/>
    </row>
    <row r="39" spans="1:21" ht="63" x14ac:dyDescent="0.25">
      <c r="A39" s="12" t="s">
        <v>8</v>
      </c>
      <c r="B39" s="16" t="s">
        <v>154</v>
      </c>
      <c r="C39" s="24">
        <f>'[1]факт расх'!C144*1000</f>
        <v>1854289.24058919</v>
      </c>
      <c r="D39" s="12">
        <v>5</v>
      </c>
      <c r="E39" s="12">
        <f>6000+2700+300+150+585</f>
        <v>9735</v>
      </c>
      <c r="F39" s="24">
        <f>C39/D39</f>
        <v>370857.84811783803</v>
      </c>
      <c r="H39" s="24">
        <f>C39</f>
        <v>1854289.24058919</v>
      </c>
      <c r="I39" s="19">
        <v>5</v>
      </c>
      <c r="J39" s="12">
        <f>1440+1000+1000+2500+804.9</f>
        <v>6744.9</v>
      </c>
      <c r="U39" s="20"/>
    </row>
    <row r="40" spans="1:21" x14ac:dyDescent="0.25">
      <c r="H40" s="25"/>
      <c r="U40" s="20"/>
    </row>
    <row r="41" spans="1:21" hidden="1" x14ac:dyDescent="0.25">
      <c r="H41" s="25"/>
      <c r="U41" s="20"/>
    </row>
    <row r="42" spans="1:21" hidden="1" x14ac:dyDescent="0.25">
      <c r="H42" s="25"/>
      <c r="U42" s="20"/>
    </row>
    <row r="43" spans="1:21" hidden="1" x14ac:dyDescent="0.25">
      <c r="H43" s="25"/>
      <c r="U43" s="20"/>
    </row>
    <row r="44" spans="1:21" hidden="1" x14ac:dyDescent="0.25">
      <c r="H44" s="25"/>
      <c r="U44" s="20"/>
    </row>
    <row r="45" spans="1:21" hidden="1" x14ac:dyDescent="0.25">
      <c r="H45" s="25"/>
      <c r="U45" s="20"/>
    </row>
    <row r="46" spans="1:21" hidden="1" x14ac:dyDescent="0.25">
      <c r="H46" s="25"/>
      <c r="U46" s="20"/>
    </row>
    <row r="47" spans="1:21" hidden="1" x14ac:dyDescent="0.25">
      <c r="H47" s="25"/>
      <c r="U47" s="20"/>
    </row>
    <row r="48" spans="1:21" hidden="1" x14ac:dyDescent="0.25">
      <c r="H48" s="25"/>
      <c r="U48" s="20"/>
    </row>
    <row r="49" spans="1:21" hidden="1" x14ac:dyDescent="0.25">
      <c r="B49" s="26"/>
      <c r="C49" s="26"/>
      <c r="D49" s="26"/>
      <c r="E49" s="26"/>
      <c r="U49" s="20"/>
    </row>
    <row r="50" spans="1:21" hidden="1" x14ac:dyDescent="0.25">
      <c r="B50" s="26"/>
      <c r="C50" s="26"/>
      <c r="D50" s="26"/>
      <c r="E50" s="26"/>
      <c r="U50" s="20"/>
    </row>
    <row r="51" spans="1:21" hidden="1" x14ac:dyDescent="0.25">
      <c r="B51" s="26"/>
      <c r="C51" s="26"/>
      <c r="D51" s="26"/>
      <c r="E51" s="27"/>
      <c r="U51" s="20"/>
    </row>
    <row r="52" spans="1:21" hidden="1" x14ac:dyDescent="0.25">
      <c r="B52" s="26"/>
      <c r="C52" s="26"/>
      <c r="D52" s="26"/>
      <c r="E52" s="26"/>
      <c r="U52" s="20"/>
    </row>
    <row r="53" spans="1:21" x14ac:dyDescent="0.25">
      <c r="H53" s="19" t="e">
        <f>(H10+H20+H30)/3*F59/100*G59/100</f>
        <v>#REF!</v>
      </c>
      <c r="U53" s="20"/>
    </row>
    <row r="54" spans="1:21" x14ac:dyDescent="0.25">
      <c r="C54" s="28" t="s">
        <v>190</v>
      </c>
      <c r="H54" s="25" t="e">
        <f>SUM(#REF!,C18:C19,C28:C29)/3</f>
        <v>#REF!</v>
      </c>
      <c r="U54" s="20"/>
    </row>
    <row r="55" spans="1:21" ht="19.5" customHeight="1" x14ac:dyDescent="0.25">
      <c r="C55" s="28" t="s">
        <v>157</v>
      </c>
      <c r="U55" s="20"/>
    </row>
    <row r="56" spans="1:21" ht="31.5" x14ac:dyDescent="0.25">
      <c r="A56" s="12"/>
      <c r="B56" s="12"/>
      <c r="C56" s="12" t="s">
        <v>158</v>
      </c>
      <c r="D56" s="12" t="s">
        <v>159</v>
      </c>
      <c r="E56" s="12" t="s">
        <v>160</v>
      </c>
      <c r="F56" s="12" t="s">
        <v>161</v>
      </c>
      <c r="G56" s="16" t="s">
        <v>162</v>
      </c>
      <c r="H56" s="12" t="s">
        <v>163</v>
      </c>
      <c r="I56" s="12" t="s">
        <v>158</v>
      </c>
      <c r="J56" s="12" t="s">
        <v>159</v>
      </c>
      <c r="K56" s="12" t="s">
        <v>164</v>
      </c>
      <c r="L56" s="16" t="s">
        <v>165</v>
      </c>
      <c r="U56" s="20"/>
    </row>
    <row r="57" spans="1:21" ht="110.25" x14ac:dyDescent="0.25">
      <c r="A57" s="12">
        <v>1</v>
      </c>
      <c r="B57" s="16" t="s">
        <v>166</v>
      </c>
      <c r="C57" s="29">
        <f>F18</f>
        <v>4655.6887590500401</v>
      </c>
      <c r="D57" s="29">
        <f>F28</f>
        <v>28009.36739845893</v>
      </c>
      <c r="E57" s="29">
        <f>F38</f>
        <v>141485.28788216194</v>
      </c>
      <c r="F57" s="30" t="s">
        <v>58</v>
      </c>
      <c r="G57" s="30" t="s">
        <v>58</v>
      </c>
      <c r="H57" s="31" t="e">
        <f>#REF!*#REF!</f>
        <v>#REF!</v>
      </c>
      <c r="I57" s="31">
        <f>F18*I18</f>
        <v>18622.75503620016</v>
      </c>
      <c r="J57" s="31">
        <f>F28*I28</f>
        <v>84028.102195376792</v>
      </c>
      <c r="U57" s="20"/>
    </row>
    <row r="58" spans="1:21" ht="64.5" customHeight="1" x14ac:dyDescent="0.25">
      <c r="A58" s="12">
        <v>2</v>
      </c>
      <c r="B58" s="16" t="s">
        <v>167</v>
      </c>
      <c r="C58" s="29">
        <f>F19</f>
        <v>60466.938806431739</v>
      </c>
      <c r="D58" s="29">
        <f>F29</f>
        <v>146743.19813347087</v>
      </c>
      <c r="E58" s="29">
        <f>F39</f>
        <v>370857.84811783803</v>
      </c>
      <c r="F58" s="30" t="s">
        <v>58</v>
      </c>
      <c r="G58" s="30" t="s">
        <v>58</v>
      </c>
      <c r="H58" s="31" t="e">
        <f>#REF!*#REF!</f>
        <v>#REF!</v>
      </c>
      <c r="I58" s="31">
        <f>0</f>
        <v>0</v>
      </c>
      <c r="J58" s="31">
        <f>F29*I29</f>
        <v>733715.99066735432</v>
      </c>
      <c r="U58" s="20"/>
    </row>
    <row r="59" spans="1:21" x14ac:dyDescent="0.25">
      <c r="A59" s="12">
        <v>3</v>
      </c>
      <c r="B59" s="16" t="s">
        <v>168</v>
      </c>
      <c r="C59" s="30">
        <v>107.1</v>
      </c>
      <c r="D59" s="30">
        <v>103.7</v>
      </c>
      <c r="E59" s="30">
        <v>102.9</v>
      </c>
      <c r="F59" s="30">
        <v>105</v>
      </c>
      <c r="G59" s="30">
        <v>103.7</v>
      </c>
      <c r="H59" s="30">
        <v>115.5</v>
      </c>
      <c r="I59" s="30">
        <v>107.1</v>
      </c>
      <c r="J59" s="30">
        <v>103.7</v>
      </c>
      <c r="K59" s="30">
        <v>102.6</v>
      </c>
      <c r="L59" s="30">
        <v>104.2</v>
      </c>
      <c r="U59" s="20"/>
    </row>
    <row r="60" spans="1:21" ht="63" x14ac:dyDescent="0.25">
      <c r="A60" s="12">
        <v>4</v>
      </c>
      <c r="B60" s="17" t="s">
        <v>169</v>
      </c>
      <c r="C60" s="30" t="s">
        <v>58</v>
      </c>
      <c r="D60" s="30" t="s">
        <v>58</v>
      </c>
      <c r="E60" s="30" t="s">
        <v>58</v>
      </c>
      <c r="F60" s="30" t="s">
        <v>58</v>
      </c>
      <c r="G60" s="32">
        <f>(C57*D59/100*E59/100+D57*E59/100+E57)/3*F59/100*G59/100</f>
        <v>63616.020130074088</v>
      </c>
      <c r="H60" s="33"/>
      <c r="I60" s="33"/>
      <c r="J60" s="33"/>
      <c r="L60" s="32" t="e">
        <f>(H57*I59/100*J59/100+I57*J59/100+J57)/3*K59/100*L59/100</f>
        <v>#REF!</v>
      </c>
      <c r="U60" s="20"/>
    </row>
    <row r="61" spans="1:21" ht="63" x14ac:dyDescent="0.25">
      <c r="A61" s="12">
        <v>5</v>
      </c>
      <c r="B61" s="17" t="s">
        <v>170</v>
      </c>
      <c r="C61" s="30" t="s">
        <v>58</v>
      </c>
      <c r="D61" s="30" t="s">
        <v>58</v>
      </c>
      <c r="E61" s="30" t="s">
        <v>58</v>
      </c>
      <c r="F61" s="30" t="s">
        <v>58</v>
      </c>
      <c r="G61" s="32">
        <f>(C58*D59/100*E59/100+D58*E59/100+E58)/3*F59/100*G59/100</f>
        <v>212826.34399299405</v>
      </c>
      <c r="H61" s="33"/>
      <c r="I61" s="33"/>
      <c r="J61" s="33"/>
      <c r="L61" s="32" t="e">
        <f>(H58*I59/100*J59/100+I58*J59/100+J58)/3*K59/100*L59/100</f>
        <v>#REF!</v>
      </c>
      <c r="U61" s="20"/>
    </row>
    <row r="62" spans="1:21" ht="141.75" x14ac:dyDescent="0.25">
      <c r="A62" s="12">
        <v>6</v>
      </c>
      <c r="B62" s="17" t="s">
        <v>171</v>
      </c>
      <c r="C62" s="30" t="s">
        <v>58</v>
      </c>
      <c r="D62" s="30" t="s">
        <v>58</v>
      </c>
      <c r="E62" s="30" t="s">
        <v>58</v>
      </c>
      <c r="F62" s="30" t="s">
        <v>58</v>
      </c>
      <c r="G62" s="32">
        <f>G60+G61</f>
        <v>276442.36412306817</v>
      </c>
      <c r="H62" s="33"/>
      <c r="I62" s="33"/>
      <c r="J62" s="33"/>
      <c r="U62" s="20"/>
    </row>
    <row r="63" spans="1:21" x14ac:dyDescent="0.25">
      <c r="U63" s="20"/>
    </row>
    <row r="64" spans="1:21" x14ac:dyDescent="0.25">
      <c r="A64" s="34"/>
      <c r="B64" s="34"/>
      <c r="C64" s="35" t="s">
        <v>172</v>
      </c>
      <c r="D64" s="34"/>
      <c r="E64" s="34"/>
      <c r="F64" s="34"/>
      <c r="G64" s="34"/>
      <c r="H64" s="34"/>
      <c r="I64" s="34"/>
      <c r="J64" s="34"/>
      <c r="U64" s="20"/>
    </row>
    <row r="65" spans="1:21" ht="31.5" x14ac:dyDescent="0.25">
      <c r="A65" s="12"/>
      <c r="B65" s="12"/>
      <c r="C65" s="12" t="s">
        <v>158</v>
      </c>
      <c r="D65" s="12" t="s">
        <v>159</v>
      </c>
      <c r="E65" s="12" t="s">
        <v>160</v>
      </c>
      <c r="F65" s="12" t="s">
        <v>161</v>
      </c>
      <c r="G65" s="16" t="s">
        <v>162</v>
      </c>
      <c r="H65" s="36"/>
      <c r="I65" s="36"/>
      <c r="J65" s="36"/>
      <c r="U65" s="20"/>
    </row>
    <row r="66" spans="1:21" ht="63" x14ac:dyDescent="0.25">
      <c r="A66" s="12">
        <v>1</v>
      </c>
      <c r="B66" s="16" t="s">
        <v>169</v>
      </c>
      <c r="C66" s="30"/>
      <c r="D66" s="30"/>
      <c r="E66" s="30"/>
      <c r="F66" s="30"/>
      <c r="G66" s="29">
        <f>G60</f>
        <v>63616.020130074088</v>
      </c>
      <c r="H66" s="37"/>
      <c r="I66" s="37"/>
      <c r="J66" s="37"/>
      <c r="U66" s="20"/>
    </row>
    <row r="67" spans="1:21" ht="78.75" x14ac:dyDescent="0.25">
      <c r="A67" s="12">
        <v>2</v>
      </c>
      <c r="B67" s="16" t="s">
        <v>173</v>
      </c>
      <c r="C67" s="30">
        <f>D18</f>
        <v>12</v>
      </c>
      <c r="D67" s="30">
        <f>D28</f>
        <v>6</v>
      </c>
      <c r="E67" s="30">
        <f>D38</f>
        <v>5</v>
      </c>
      <c r="F67" s="30" t="s">
        <v>58</v>
      </c>
      <c r="G67" s="30" t="s">
        <v>58</v>
      </c>
      <c r="H67" s="31" t="e">
        <f>#REF!</f>
        <v>#REF!</v>
      </c>
      <c r="I67" s="31">
        <f>I18</f>
        <v>4</v>
      </c>
      <c r="J67" s="31">
        <f>I28</f>
        <v>3</v>
      </c>
      <c r="M67" s="19">
        <f>(C67+D67+E67)</f>
        <v>23</v>
      </c>
      <c r="N67" s="19">
        <f>SUM(C67:G67)</f>
        <v>23</v>
      </c>
      <c r="U67" s="20"/>
    </row>
    <row r="68" spans="1:21" ht="38.25" customHeight="1" x14ac:dyDescent="0.25">
      <c r="A68" s="12">
        <v>3</v>
      </c>
      <c r="B68" s="16" t="s">
        <v>174</v>
      </c>
      <c r="C68" s="30">
        <f>E18</f>
        <v>8330</v>
      </c>
      <c r="D68" s="30">
        <f>E28</f>
        <v>12475</v>
      </c>
      <c r="E68" s="30">
        <f>E38</f>
        <v>9635</v>
      </c>
      <c r="F68" s="30"/>
      <c r="G68" s="30"/>
      <c r="H68" s="31" t="e">
        <f>#REF!</f>
        <v>#REF!</v>
      </c>
      <c r="I68" s="31">
        <f>J18</f>
        <v>4650</v>
      </c>
      <c r="J68" s="31">
        <f>J28</f>
        <v>11995</v>
      </c>
      <c r="M68" s="19" t="e">
        <f>SUM(H68:J68)</f>
        <v>#REF!</v>
      </c>
      <c r="N68" s="19">
        <f>SUM(C68:G68)</f>
        <v>30440</v>
      </c>
      <c r="U68" s="20"/>
    </row>
    <row r="69" spans="1:21" ht="81" customHeight="1" x14ac:dyDescent="0.25">
      <c r="A69" s="12">
        <v>4</v>
      </c>
      <c r="B69" s="17" t="s">
        <v>175</v>
      </c>
      <c r="C69" s="30" t="s">
        <v>58</v>
      </c>
      <c r="D69" s="30" t="s">
        <v>58</v>
      </c>
      <c r="E69" s="30" t="s">
        <v>58</v>
      </c>
      <c r="F69" s="30" t="s">
        <v>58</v>
      </c>
      <c r="G69" s="32">
        <f>(G66*(C67+D67+E67))/(C68+D68+E68)</f>
        <v>48.067295104852299</v>
      </c>
      <c r="H69" s="33"/>
      <c r="I69" s="33"/>
      <c r="J69" s="33"/>
      <c r="U69" s="20"/>
    </row>
    <row r="70" spans="1:21" ht="63" x14ac:dyDescent="0.25">
      <c r="A70" s="12">
        <v>5</v>
      </c>
      <c r="B70" s="16" t="s">
        <v>176</v>
      </c>
      <c r="C70" s="12"/>
      <c r="D70" s="12"/>
      <c r="E70" s="12"/>
      <c r="F70" s="30" t="s">
        <v>58</v>
      </c>
      <c r="G70" s="29">
        <f>G61</f>
        <v>212826.34399299405</v>
      </c>
      <c r="H70" s="37"/>
      <c r="I70" s="37"/>
      <c r="J70" s="37"/>
      <c r="U70" s="20"/>
    </row>
    <row r="71" spans="1:21" ht="28.5" customHeight="1" x14ac:dyDescent="0.25">
      <c r="A71" s="18">
        <v>6</v>
      </c>
      <c r="B71" s="16" t="s">
        <v>177</v>
      </c>
      <c r="C71" s="30">
        <f>D19</f>
        <v>6</v>
      </c>
      <c r="D71" s="30">
        <f>D29</f>
        <v>9</v>
      </c>
      <c r="E71" s="30">
        <f>D39</f>
        <v>5</v>
      </c>
      <c r="F71" s="30" t="s">
        <v>58</v>
      </c>
      <c r="G71" s="30" t="s">
        <v>58</v>
      </c>
      <c r="H71" s="31" t="e">
        <f>#REF!</f>
        <v>#REF!</v>
      </c>
      <c r="I71" s="31">
        <f>I19</f>
        <v>0</v>
      </c>
      <c r="J71" s="31">
        <f>I29</f>
        <v>5</v>
      </c>
      <c r="N71" s="19">
        <f>SUM(C71:E71)</f>
        <v>20</v>
      </c>
      <c r="U71" s="20"/>
    </row>
    <row r="72" spans="1:21" ht="47.25" x14ac:dyDescent="0.25">
      <c r="A72" s="12">
        <v>7</v>
      </c>
      <c r="B72" s="16" t="s">
        <v>178</v>
      </c>
      <c r="C72" s="30">
        <f>E19</f>
        <v>3130</v>
      </c>
      <c r="D72" s="30">
        <f>E29</f>
        <v>11324.9</v>
      </c>
      <c r="E72" s="30">
        <f>E39</f>
        <v>9735</v>
      </c>
      <c r="F72" s="30" t="s">
        <v>58</v>
      </c>
      <c r="G72" s="30" t="s">
        <v>58</v>
      </c>
      <c r="H72" s="31" t="e">
        <f>#REF!</f>
        <v>#REF!</v>
      </c>
      <c r="I72" s="31">
        <f>J19</f>
        <v>0</v>
      </c>
      <c r="J72" s="31">
        <f>J29</f>
        <v>6744.9</v>
      </c>
      <c r="N72" s="19">
        <f>SUM(C72:E72)</f>
        <v>24189.9</v>
      </c>
      <c r="U72" s="20"/>
    </row>
    <row r="73" spans="1:21" ht="114" x14ac:dyDescent="0.25">
      <c r="A73" s="12">
        <v>8</v>
      </c>
      <c r="B73" s="17" t="s">
        <v>179</v>
      </c>
      <c r="C73" s="30" t="s">
        <v>58</v>
      </c>
      <c r="D73" s="30" t="s">
        <v>58</v>
      </c>
      <c r="E73" s="30" t="s">
        <v>58</v>
      </c>
      <c r="F73" s="30" t="s">
        <v>58</v>
      </c>
      <c r="G73" s="32">
        <f>(G70*(C71+D71+E71))/(C72+D72+E72)</f>
        <v>175.96297958486315</v>
      </c>
      <c r="H73" s="33"/>
      <c r="I73" s="33"/>
      <c r="J73" s="33"/>
      <c r="U73" s="20"/>
    </row>
    <row r="74" spans="1:21" ht="144.75" x14ac:dyDescent="0.25">
      <c r="A74" s="12">
        <v>9</v>
      </c>
      <c r="B74" s="17" t="s">
        <v>180</v>
      </c>
      <c r="C74" s="30" t="s">
        <v>58</v>
      </c>
      <c r="D74" s="30" t="s">
        <v>58</v>
      </c>
      <c r="E74" s="30" t="s">
        <v>58</v>
      </c>
      <c r="F74" s="30" t="s">
        <v>58</v>
      </c>
      <c r="G74" s="32">
        <f>G69+G73</f>
        <v>224.03027468971544</v>
      </c>
      <c r="H74" s="33"/>
      <c r="I74" s="33"/>
      <c r="J74" s="33"/>
      <c r="U74" s="20"/>
    </row>
    <row r="75" spans="1:21" x14ac:dyDescent="0.25">
      <c r="U75" s="20"/>
    </row>
    <row r="76" spans="1:21" x14ac:dyDescent="0.25">
      <c r="U76" s="20"/>
    </row>
    <row r="77" spans="1:21" x14ac:dyDescent="0.25">
      <c r="U77" s="20"/>
    </row>
    <row r="78" spans="1:21" x14ac:dyDescent="0.25">
      <c r="U78" s="20"/>
    </row>
    <row r="79" spans="1:21" x14ac:dyDescent="0.25">
      <c r="U79" s="20"/>
    </row>
    <row r="80" spans="1:21" x14ac:dyDescent="0.25">
      <c r="U80" s="20"/>
    </row>
    <row r="81" spans="21:21" x14ac:dyDescent="0.25">
      <c r="U81" s="20"/>
    </row>
    <row r="82" spans="21:21" x14ac:dyDescent="0.25">
      <c r="U82" s="20"/>
    </row>
    <row r="83" spans="21:21" x14ac:dyDescent="0.25">
      <c r="U83" s="20"/>
    </row>
    <row r="84" spans="21:21" x14ac:dyDescent="0.25">
      <c r="U84" s="20"/>
    </row>
    <row r="85" spans="21:21" x14ac:dyDescent="0.25">
      <c r="U85" s="20"/>
    </row>
    <row r="86" spans="21:21" x14ac:dyDescent="0.25">
      <c r="U86" s="20"/>
    </row>
    <row r="87" spans="21:21" x14ac:dyDescent="0.25">
      <c r="U87" s="20"/>
    </row>
    <row r="88" spans="21:21" x14ac:dyDescent="0.25">
      <c r="U88" s="20"/>
    </row>
    <row r="89" spans="21:21" x14ac:dyDescent="0.25">
      <c r="U89" s="20"/>
    </row>
    <row r="90" spans="21:21" x14ac:dyDescent="0.25">
      <c r="U90" s="20"/>
    </row>
    <row r="91" spans="21:21" x14ac:dyDescent="0.25">
      <c r="U91" s="20"/>
    </row>
    <row r="92" spans="21:21" x14ac:dyDescent="0.25">
      <c r="U92" s="20"/>
    </row>
    <row r="93" spans="21:21" x14ac:dyDescent="0.25">
      <c r="U93" s="20"/>
    </row>
    <row r="94" spans="21:21" x14ac:dyDescent="0.25">
      <c r="U94" s="20"/>
    </row>
    <row r="95" spans="21:21" x14ac:dyDescent="0.25">
      <c r="U95" s="20"/>
    </row>
    <row r="96" spans="21:21" x14ac:dyDescent="0.25">
      <c r="U96" s="20"/>
    </row>
    <row r="97" spans="11:21" x14ac:dyDescent="0.25">
      <c r="U97" s="20"/>
    </row>
    <row r="98" spans="11:21" x14ac:dyDescent="0.25">
      <c r="U98" s="20"/>
    </row>
    <row r="99" spans="11:21" x14ac:dyDescent="0.25">
      <c r="U99" s="20"/>
    </row>
    <row r="100" spans="11:21" x14ac:dyDescent="0.25">
      <c r="U100" s="20"/>
    </row>
    <row r="101" spans="11:21" x14ac:dyDescent="0.25">
      <c r="K101" s="19">
        <v>718.11</v>
      </c>
      <c r="U101" s="20"/>
    </row>
    <row r="102" spans="11:21" x14ac:dyDescent="0.25">
      <c r="K102" s="19">
        <v>13582.09</v>
      </c>
      <c r="U102" s="20"/>
    </row>
    <row r="103" spans="11:21" x14ac:dyDescent="0.25">
      <c r="U103" s="20"/>
    </row>
    <row r="104" spans="11:21" x14ac:dyDescent="0.25">
      <c r="U104" s="20"/>
    </row>
    <row r="105" spans="11:21" x14ac:dyDescent="0.25">
      <c r="U105" s="20"/>
    </row>
    <row r="106" spans="11:21" x14ac:dyDescent="0.25">
      <c r="U106" s="20"/>
    </row>
    <row r="107" spans="11:21" x14ac:dyDescent="0.25">
      <c r="U107" s="20"/>
    </row>
    <row r="111" spans="11:21" x14ac:dyDescent="0.25">
      <c r="K111" s="38"/>
    </row>
  </sheetData>
  <mergeCells count="12">
    <mergeCell ref="C35:E35"/>
    <mergeCell ref="F35:F36"/>
    <mergeCell ref="H35:J35"/>
    <mergeCell ref="K35:K36"/>
    <mergeCell ref="C15:E15"/>
    <mergeCell ref="F15:F16"/>
    <mergeCell ref="H15:J15"/>
    <mergeCell ref="K15:K16"/>
    <mergeCell ref="C25:E25"/>
    <mergeCell ref="F25:F26"/>
    <mergeCell ref="H25:J25"/>
    <mergeCell ref="K25:K2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2:R22"/>
  <sheetViews>
    <sheetView view="pageLayout" zoomScaleNormal="100" workbookViewId="0">
      <selection activeCell="L21" sqref="L21"/>
    </sheetView>
  </sheetViews>
  <sheetFormatPr defaultRowHeight="15" x14ac:dyDescent="0.25"/>
  <sheetData>
    <row r="2" spans="1:18" ht="15.7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</row>
    <row r="3" spans="1:18" ht="15.75" x14ac:dyDescent="0.25">
      <c r="A3" s="15" t="s">
        <v>181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8" ht="15.75" x14ac:dyDescent="0.25">
      <c r="A4" s="15" t="s">
        <v>182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</row>
    <row r="5" spans="1:18" ht="15.75" x14ac:dyDescent="0.25">
      <c r="A5" s="15" t="s">
        <v>183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</row>
    <row r="6" spans="1:18" ht="15.75" x14ac:dyDescent="0.25">
      <c r="A6" s="15" t="s">
        <v>184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</row>
    <row r="7" spans="1:18" ht="15.75" x14ac:dyDescent="0.25">
      <c r="A7" s="15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</row>
    <row r="8" spans="1:18" ht="15.75" x14ac:dyDescent="0.25">
      <c r="A8" s="15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5"/>
    </row>
    <row r="9" spans="1:18" ht="15.75" x14ac:dyDescent="0.25">
      <c r="A9" s="15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ht="15.75" x14ac:dyDescent="0.25">
      <c r="A10" s="15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ht="15.75" x14ac:dyDescent="0.25">
      <c r="A11" s="15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15.75" x14ac:dyDescent="0.25">
      <c r="A12" s="15" t="s">
        <v>185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  <row r="13" spans="1:18" ht="15.75" x14ac:dyDescent="0.25">
      <c r="A13" s="15" t="s">
        <v>186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5"/>
    </row>
    <row r="14" spans="1:18" ht="15.75" x14ac:dyDescent="0.25">
      <c r="A14" s="15" t="s">
        <v>187</v>
      </c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</row>
    <row r="15" spans="1:18" ht="15.75" x14ac:dyDescent="0.25">
      <c r="A15" s="15" t="s">
        <v>188</v>
      </c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5"/>
      <c r="O15" s="15"/>
      <c r="P15" s="15"/>
      <c r="Q15" s="15"/>
      <c r="R15" s="15"/>
    </row>
    <row r="16" spans="1:18" ht="15.75" x14ac:dyDescent="0.25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15"/>
      <c r="O16" s="15"/>
      <c r="P16" s="15"/>
      <c r="Q16" s="15"/>
      <c r="R16" s="15"/>
    </row>
    <row r="17" spans="1:18" ht="15.75" x14ac:dyDescent="0.25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18" ht="15.75" x14ac:dyDescent="0.25">
      <c r="A18" s="15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</row>
    <row r="19" spans="1:18" ht="15.75" x14ac:dyDescent="0.25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15"/>
      <c r="R19" s="15"/>
    </row>
    <row r="20" spans="1:18" ht="15.75" x14ac:dyDescent="0.25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</row>
    <row r="21" spans="1:18" ht="15.75" x14ac:dyDescent="0.25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</row>
    <row r="22" spans="1:18" ht="15.75" x14ac:dyDescent="0.25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</row>
  </sheetData>
  <pageMargins left="0.7" right="0.7" top="0.75" bottom="0.75" header="0.3" footer="0.3"/>
  <pageSetup paperSize="9" scale="53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5"/>
  <sheetViews>
    <sheetView topLeftCell="A10" workbookViewId="0">
      <selection activeCell="H12" sqref="H12"/>
    </sheetView>
  </sheetViews>
  <sheetFormatPr defaultRowHeight="15" x14ac:dyDescent="0.25"/>
  <cols>
    <col min="1" max="1" width="9.140625" style="43"/>
    <col min="2" max="2" width="34" style="43" customWidth="1"/>
    <col min="3" max="3" width="18.7109375" style="43" customWidth="1"/>
    <col min="4" max="4" width="18.85546875" style="43" customWidth="1"/>
    <col min="5" max="6" width="13.42578125" style="43" customWidth="1"/>
    <col min="7" max="16384" width="9.140625" style="43"/>
  </cols>
  <sheetData>
    <row r="1" spans="1:4" x14ac:dyDescent="0.25">
      <c r="D1" s="42" t="s">
        <v>67</v>
      </c>
    </row>
    <row r="2" spans="1:4" x14ac:dyDescent="0.25">
      <c r="D2" s="42" t="s">
        <v>0</v>
      </c>
    </row>
    <row r="3" spans="1:4" x14ac:dyDescent="0.25">
      <c r="D3" s="42" t="s">
        <v>1</v>
      </c>
    </row>
    <row r="4" spans="1:4" x14ac:dyDescent="0.25">
      <c r="D4" s="42" t="s">
        <v>2</v>
      </c>
    </row>
    <row r="5" spans="1:4" x14ac:dyDescent="0.25">
      <c r="A5" s="42"/>
    </row>
    <row r="6" spans="1:4" x14ac:dyDescent="0.25">
      <c r="A6" s="42"/>
    </row>
    <row r="7" spans="1:4" x14ac:dyDescent="0.25">
      <c r="A7" s="44"/>
    </row>
    <row r="8" spans="1:4" x14ac:dyDescent="0.25">
      <c r="A8" s="50" t="s">
        <v>68</v>
      </c>
      <c r="B8" s="50"/>
      <c r="C8" s="50"/>
      <c r="D8" s="50"/>
    </row>
    <row r="9" spans="1:4" x14ac:dyDescent="0.25">
      <c r="A9" s="50" t="s">
        <v>14</v>
      </c>
      <c r="B9" s="50"/>
      <c r="C9" s="50"/>
      <c r="D9" s="50"/>
    </row>
    <row r="10" spans="1:4" x14ac:dyDescent="0.25">
      <c r="A10" s="50" t="s">
        <v>15</v>
      </c>
      <c r="B10" s="50"/>
      <c r="C10" s="50"/>
      <c r="D10" s="50"/>
    </row>
    <row r="11" spans="1:4" x14ac:dyDescent="0.25">
      <c r="A11" s="44"/>
    </row>
    <row r="12" spans="1:4" ht="90" x14ac:dyDescent="0.25">
      <c r="A12" s="51" t="s">
        <v>6</v>
      </c>
      <c r="B12" s="51"/>
      <c r="C12" s="52" t="s">
        <v>16</v>
      </c>
      <c r="D12" s="52" t="s">
        <v>17</v>
      </c>
    </row>
    <row r="13" spans="1:4" ht="60" customHeight="1" x14ac:dyDescent="0.25">
      <c r="A13" s="52" t="s">
        <v>7</v>
      </c>
      <c r="B13" s="53" t="s">
        <v>18</v>
      </c>
      <c r="C13" s="52" t="s">
        <v>58</v>
      </c>
      <c r="D13" s="52" t="s">
        <v>58</v>
      </c>
    </row>
    <row r="14" spans="1:4" ht="75" x14ac:dyDescent="0.25">
      <c r="A14" s="52" t="s">
        <v>8</v>
      </c>
      <c r="B14" s="53" t="s">
        <v>19</v>
      </c>
      <c r="C14" s="52" t="s">
        <v>58</v>
      </c>
      <c r="D14" s="52" t="s">
        <v>58</v>
      </c>
    </row>
    <row r="15" spans="1:4" ht="63" customHeight="1" x14ac:dyDescent="0.25">
      <c r="A15" s="52" t="s">
        <v>9</v>
      </c>
      <c r="B15" s="53" t="s">
        <v>20</v>
      </c>
      <c r="C15" s="52" t="s">
        <v>58</v>
      </c>
      <c r="D15" s="52" t="s">
        <v>58</v>
      </c>
    </row>
  </sheetData>
  <mergeCells count="4">
    <mergeCell ref="A12:B12"/>
    <mergeCell ref="A8:D8"/>
    <mergeCell ref="A9:D9"/>
    <mergeCell ref="A10:D10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23"/>
  <sheetViews>
    <sheetView topLeftCell="A7" zoomScaleNormal="100" workbookViewId="0">
      <selection activeCell="I14" sqref="I14"/>
    </sheetView>
  </sheetViews>
  <sheetFormatPr defaultRowHeight="15" x14ac:dyDescent="0.25"/>
  <cols>
    <col min="1" max="1" width="9.140625" style="43"/>
    <col min="2" max="2" width="33.42578125" style="43" customWidth="1"/>
    <col min="3" max="3" width="18.85546875" style="43" customWidth="1"/>
    <col min="4" max="4" width="19.85546875" style="43" customWidth="1"/>
    <col min="5" max="5" width="22.42578125" style="43" customWidth="1"/>
    <col min="6" max="16384" width="9.140625" style="43"/>
  </cols>
  <sheetData>
    <row r="1" spans="1:11" x14ac:dyDescent="0.25">
      <c r="E1" s="42" t="s">
        <v>4</v>
      </c>
    </row>
    <row r="2" spans="1:11" x14ac:dyDescent="0.25">
      <c r="E2" s="42" t="s">
        <v>0</v>
      </c>
    </row>
    <row r="3" spans="1:11" x14ac:dyDescent="0.25">
      <c r="E3" s="42" t="s">
        <v>1</v>
      </c>
    </row>
    <row r="4" spans="1:11" x14ac:dyDescent="0.25">
      <c r="E4" s="42" t="s">
        <v>2</v>
      </c>
    </row>
    <row r="5" spans="1:11" x14ac:dyDescent="0.25">
      <c r="A5" s="44"/>
    </row>
    <row r="6" spans="1:11" x14ac:dyDescent="0.25">
      <c r="A6" s="42"/>
    </row>
    <row r="7" spans="1:11" x14ac:dyDescent="0.25">
      <c r="A7" s="44"/>
    </row>
    <row r="8" spans="1:11" x14ac:dyDescent="0.25">
      <c r="A8" s="50" t="s">
        <v>68</v>
      </c>
      <c r="B8" s="50"/>
      <c r="C8" s="50"/>
      <c r="D8" s="50"/>
      <c r="E8" s="50"/>
    </row>
    <row r="9" spans="1:11" x14ac:dyDescent="0.25">
      <c r="A9" s="50" t="s">
        <v>21</v>
      </c>
      <c r="B9" s="50"/>
      <c r="C9" s="50"/>
      <c r="D9" s="50"/>
      <c r="E9" s="50"/>
    </row>
    <row r="10" spans="1:11" x14ac:dyDescent="0.25">
      <c r="A10" s="50" t="s">
        <v>64</v>
      </c>
      <c r="B10" s="50"/>
      <c r="C10" s="50"/>
      <c r="D10" s="50"/>
      <c r="E10" s="50"/>
    </row>
    <row r="11" spans="1:11" x14ac:dyDescent="0.25">
      <c r="A11" s="50" t="s">
        <v>22</v>
      </c>
      <c r="B11" s="50"/>
      <c r="C11" s="50"/>
      <c r="D11" s="50"/>
      <c r="E11" s="50"/>
    </row>
    <row r="12" spans="1:11" x14ac:dyDescent="0.25">
      <c r="A12" s="44"/>
    </row>
    <row r="13" spans="1:11" ht="165" x14ac:dyDescent="0.25">
      <c r="A13" s="51" t="s">
        <v>6</v>
      </c>
      <c r="B13" s="51"/>
      <c r="C13" s="52" t="s">
        <v>23</v>
      </c>
      <c r="D13" s="52" t="s">
        <v>24</v>
      </c>
      <c r="E13" s="52" t="s">
        <v>25</v>
      </c>
    </row>
    <row r="14" spans="1:11" ht="30" x14ac:dyDescent="0.25">
      <c r="A14" s="54" t="s">
        <v>7</v>
      </c>
      <c r="B14" s="55" t="s">
        <v>26</v>
      </c>
      <c r="C14" s="56">
        <f>SUM(C15:C16)</f>
        <v>13238.00196</v>
      </c>
      <c r="D14" s="57">
        <f>SUM(D15:D16)</f>
        <v>3.2840000000000003</v>
      </c>
      <c r="E14" s="58">
        <f t="shared" ref="E14" si="0">SUM(E15:E16)</f>
        <v>8150</v>
      </c>
    </row>
    <row r="15" spans="1:11" x14ac:dyDescent="0.25">
      <c r="A15" s="59"/>
      <c r="B15" s="60" t="s">
        <v>27</v>
      </c>
      <c r="C15" s="56">
        <f>'[2]прил 1 н'!$G$34+'[2]прил 1 н'!$G$35+'[2]прил 1 н'!$G$38</f>
        <v>582.95085000000006</v>
      </c>
      <c r="D15" s="61">
        <f>('[2]прил 1 н'!$E$34+'[2]прил 1 н'!$E$35+'[2]прил 1 н'!$E$38)/1000</f>
        <v>0.22500000000000001</v>
      </c>
      <c r="E15" s="62">
        <f>'[2]прил 1 н'!$F$34+'[2]прил 1 н'!$F$35+'[2]прил 1 н'!$F$38</f>
        <v>1150</v>
      </c>
      <c r="G15" s="63"/>
      <c r="K15" s="63"/>
    </row>
    <row r="16" spans="1:11" x14ac:dyDescent="0.25">
      <c r="A16" s="59"/>
      <c r="B16" s="60" t="s">
        <v>28</v>
      </c>
      <c r="C16" s="56">
        <f>'[2]прил 1 н'!$G$36+'[2]прил 1 н'!$G$37+'[2]прил 1 н'!$G$39+'[2]прил 1 н'!$G$40</f>
        <v>12655.05111</v>
      </c>
      <c r="D16" s="58">
        <f>('[2]прил 1 н'!$E$36+'[2]прил 1 н'!$E$37+'[2]прил 1 н'!$E$39+'[2]прил 1 н'!$E$40)/1000</f>
        <v>3.0590000000000002</v>
      </c>
      <c r="E16" s="58">
        <f>'[2]прил 1 н'!$F$36+'[2]прил 1 н'!$F$37+'[2]прил 1 н'!$F$39+'[2]прил 1 н'!$F$40-6000-1000</f>
        <v>7000</v>
      </c>
    </row>
    <row r="17" spans="1:5" x14ac:dyDescent="0.25">
      <c r="A17" s="59"/>
      <c r="B17" s="60" t="s">
        <v>29</v>
      </c>
      <c r="C17" s="58" t="s">
        <v>58</v>
      </c>
      <c r="D17" s="58" t="s">
        <v>58</v>
      </c>
      <c r="E17" s="58" t="s">
        <v>58</v>
      </c>
    </row>
    <row r="18" spans="1:5" ht="30" x14ac:dyDescent="0.25">
      <c r="A18" s="54" t="s">
        <v>8</v>
      </c>
      <c r="B18" s="55" t="s">
        <v>30</v>
      </c>
      <c r="C18" s="58" t="s">
        <v>58</v>
      </c>
      <c r="D18" s="58" t="s">
        <v>58</v>
      </c>
      <c r="E18" s="58" t="s">
        <v>58</v>
      </c>
    </row>
    <row r="19" spans="1:5" x14ac:dyDescent="0.25">
      <c r="A19" s="59"/>
      <c r="B19" s="60" t="s">
        <v>27</v>
      </c>
      <c r="C19" s="58" t="s">
        <v>58</v>
      </c>
      <c r="D19" s="58" t="s">
        <v>58</v>
      </c>
      <c r="E19" s="58" t="s">
        <v>58</v>
      </c>
    </row>
    <row r="20" spans="1:5" x14ac:dyDescent="0.25">
      <c r="A20" s="59"/>
      <c r="B20" s="60" t="s">
        <v>28</v>
      </c>
      <c r="C20" s="58" t="s">
        <v>58</v>
      </c>
      <c r="D20" s="58" t="s">
        <v>58</v>
      </c>
      <c r="E20" s="58" t="s">
        <v>58</v>
      </c>
    </row>
    <row r="21" spans="1:5" x14ac:dyDescent="0.25">
      <c r="A21" s="64"/>
      <c r="B21" s="60" t="s">
        <v>29</v>
      </c>
      <c r="C21" s="58" t="s">
        <v>58</v>
      </c>
      <c r="D21" s="58" t="s">
        <v>58</v>
      </c>
      <c r="E21" s="58" t="s">
        <v>58</v>
      </c>
    </row>
    <row r="23" spans="1:5" x14ac:dyDescent="0.25">
      <c r="A23" s="43" t="s">
        <v>70</v>
      </c>
    </row>
  </sheetData>
  <mergeCells count="5">
    <mergeCell ref="A13:B13"/>
    <mergeCell ref="A8:E8"/>
    <mergeCell ref="A10:E10"/>
    <mergeCell ref="A11:E11"/>
    <mergeCell ref="A9:E9"/>
  </mergeCells>
  <pageMargins left="0.7" right="0.7" top="0.75" bottom="0.75" header="0.3" footer="0.3"/>
  <pageSetup paperSize="9" scale="84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3"/>
  <sheetViews>
    <sheetView topLeftCell="A7" zoomScaleNormal="100" workbookViewId="0">
      <selection activeCell="T21" sqref="T20:T21"/>
    </sheetView>
  </sheetViews>
  <sheetFormatPr defaultRowHeight="15" x14ac:dyDescent="0.25"/>
  <cols>
    <col min="1" max="1" width="9.140625" style="43"/>
    <col min="2" max="2" width="21.42578125" style="43" customWidth="1"/>
    <col min="3" max="8" width="9.28515625" style="43" bestFit="1" customWidth="1"/>
    <col min="9" max="9" width="9" style="43" customWidth="1"/>
    <col min="10" max="10" width="11.5703125" style="43" bestFit="1" customWidth="1"/>
    <col min="11" max="11" width="9.28515625" style="43" bestFit="1" customWidth="1"/>
    <col min="12" max="16384" width="9.140625" style="43"/>
  </cols>
  <sheetData>
    <row r="1" spans="1:13" x14ac:dyDescent="0.25">
      <c r="K1" s="42" t="s">
        <v>5</v>
      </c>
    </row>
    <row r="2" spans="1:13" x14ac:dyDescent="0.25">
      <c r="K2" s="42" t="s">
        <v>0</v>
      </c>
    </row>
    <row r="3" spans="1:13" x14ac:dyDescent="0.25">
      <c r="K3" s="42" t="s">
        <v>1</v>
      </c>
    </row>
    <row r="4" spans="1:13" x14ac:dyDescent="0.25">
      <c r="K4" s="42" t="s">
        <v>2</v>
      </c>
    </row>
    <row r="5" spans="1:13" x14ac:dyDescent="0.25">
      <c r="A5" s="44"/>
    </row>
    <row r="6" spans="1:13" x14ac:dyDescent="0.25">
      <c r="A6" s="42"/>
    </row>
    <row r="7" spans="1:13" x14ac:dyDescent="0.25">
      <c r="A7" s="44"/>
    </row>
    <row r="8" spans="1:13" x14ac:dyDescent="0.25">
      <c r="A8" s="50" t="s">
        <v>31</v>
      </c>
      <c r="B8" s="50"/>
      <c r="C8" s="50"/>
      <c r="D8" s="50"/>
      <c r="E8" s="50"/>
      <c r="F8" s="50"/>
      <c r="G8" s="50"/>
      <c r="H8" s="50"/>
      <c r="I8" s="50"/>
      <c r="J8" s="50"/>
      <c r="K8" s="50"/>
    </row>
    <row r="9" spans="1:13" x14ac:dyDescent="0.25">
      <c r="A9" s="50" t="s">
        <v>32</v>
      </c>
      <c r="B9" s="50"/>
      <c r="C9" s="50"/>
      <c r="D9" s="50"/>
      <c r="E9" s="50"/>
      <c r="F9" s="50"/>
      <c r="G9" s="50"/>
      <c r="H9" s="50"/>
      <c r="I9" s="50"/>
      <c r="J9" s="50"/>
      <c r="K9" s="50"/>
    </row>
    <row r="10" spans="1:13" x14ac:dyDescent="0.25">
      <c r="A10" s="50" t="s">
        <v>33</v>
      </c>
      <c r="B10" s="50"/>
      <c r="C10" s="50"/>
      <c r="D10" s="50"/>
      <c r="E10" s="50"/>
      <c r="F10" s="50"/>
      <c r="G10" s="50"/>
      <c r="H10" s="50"/>
      <c r="I10" s="50"/>
      <c r="J10" s="50"/>
      <c r="K10" s="50"/>
      <c r="M10" s="63"/>
    </row>
    <row r="11" spans="1:13" x14ac:dyDescent="0.25">
      <c r="A11" s="44"/>
      <c r="D11" s="43" t="s">
        <v>69</v>
      </c>
    </row>
    <row r="12" spans="1:13" ht="30" customHeight="1" x14ac:dyDescent="0.25">
      <c r="A12" s="51" t="s">
        <v>34</v>
      </c>
      <c r="B12" s="51"/>
      <c r="C12" s="51" t="s">
        <v>35</v>
      </c>
      <c r="D12" s="51"/>
      <c r="E12" s="51"/>
      <c r="F12" s="51" t="s">
        <v>36</v>
      </c>
      <c r="G12" s="51"/>
      <c r="H12" s="51"/>
      <c r="I12" s="51" t="s">
        <v>37</v>
      </c>
      <c r="J12" s="51"/>
      <c r="K12" s="51"/>
    </row>
    <row r="13" spans="1:13" ht="30" x14ac:dyDescent="0.25">
      <c r="A13" s="51"/>
      <c r="B13" s="51"/>
      <c r="C13" s="52" t="s">
        <v>27</v>
      </c>
      <c r="D13" s="52" t="s">
        <v>28</v>
      </c>
      <c r="E13" s="52" t="s">
        <v>38</v>
      </c>
      <c r="F13" s="52" t="s">
        <v>27</v>
      </c>
      <c r="G13" s="52" t="s">
        <v>28</v>
      </c>
      <c r="H13" s="52" t="s">
        <v>38</v>
      </c>
      <c r="I13" s="52" t="s">
        <v>27</v>
      </c>
      <c r="J13" s="52" t="s">
        <v>28</v>
      </c>
      <c r="K13" s="52" t="s">
        <v>38</v>
      </c>
    </row>
    <row r="14" spans="1:13" x14ac:dyDescent="0.25">
      <c r="A14" s="52" t="s">
        <v>7</v>
      </c>
      <c r="B14" s="53" t="s">
        <v>39</v>
      </c>
      <c r="C14" s="53">
        <v>0</v>
      </c>
      <c r="D14" s="53">
        <v>0</v>
      </c>
      <c r="E14" s="53">
        <v>0</v>
      </c>
      <c r="F14" s="53">
        <v>0</v>
      </c>
      <c r="G14" s="53">
        <v>0</v>
      </c>
      <c r="H14" s="53">
        <v>0</v>
      </c>
      <c r="I14" s="53">
        <v>0</v>
      </c>
      <c r="J14" s="53">
        <v>0</v>
      </c>
      <c r="K14" s="53">
        <v>0</v>
      </c>
    </row>
    <row r="15" spans="1:13" x14ac:dyDescent="0.25">
      <c r="A15" s="53"/>
      <c r="B15" s="65" t="s">
        <v>40</v>
      </c>
      <c r="C15" s="53"/>
      <c r="D15" s="53"/>
      <c r="E15" s="53"/>
      <c r="F15" s="53"/>
      <c r="G15" s="53"/>
      <c r="H15" s="53"/>
      <c r="I15" s="53"/>
      <c r="J15" s="53"/>
      <c r="K15" s="53"/>
    </row>
    <row r="16" spans="1:13" ht="30" x14ac:dyDescent="0.25">
      <c r="A16" s="53"/>
      <c r="B16" s="65" t="s">
        <v>41</v>
      </c>
      <c r="C16" s="53">
        <v>1</v>
      </c>
      <c r="D16" s="53">
        <v>0</v>
      </c>
      <c r="E16" s="53">
        <v>0</v>
      </c>
      <c r="F16" s="53">
        <v>6</v>
      </c>
      <c r="G16" s="53">
        <v>0</v>
      </c>
      <c r="H16" s="53">
        <v>0</v>
      </c>
      <c r="I16" s="66">
        <f>0.55/1.2</f>
        <v>0.45833333333333337</v>
      </c>
      <c r="J16" s="53">
        <v>0</v>
      </c>
      <c r="K16" s="53">
        <v>0</v>
      </c>
      <c r="M16" s="63"/>
    </row>
    <row r="17" spans="1:14" ht="30" x14ac:dyDescent="0.25">
      <c r="A17" s="52" t="s">
        <v>8</v>
      </c>
      <c r="B17" s="53" t="s">
        <v>42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67">
        <v>0</v>
      </c>
      <c r="J17" s="53">
        <v>0</v>
      </c>
      <c r="K17" s="53">
        <v>0</v>
      </c>
    </row>
    <row r="18" spans="1:14" x14ac:dyDescent="0.25">
      <c r="A18" s="53"/>
      <c r="B18" s="65" t="s">
        <v>40</v>
      </c>
      <c r="C18" s="53"/>
      <c r="D18" s="53"/>
      <c r="E18" s="53"/>
      <c r="F18" s="53"/>
      <c r="G18" s="53"/>
      <c r="H18" s="53"/>
      <c r="I18" s="53"/>
      <c r="J18" s="53"/>
      <c r="K18" s="53"/>
    </row>
    <row r="19" spans="1:14" ht="30" x14ac:dyDescent="0.25">
      <c r="A19" s="53"/>
      <c r="B19" s="65" t="s">
        <v>43</v>
      </c>
      <c r="C19" s="53"/>
      <c r="D19" s="53"/>
      <c r="E19" s="53"/>
      <c r="F19" s="53"/>
      <c r="G19" s="53"/>
      <c r="H19" s="53"/>
      <c r="I19" s="53"/>
      <c r="J19" s="53"/>
      <c r="K19" s="53"/>
    </row>
    <row r="20" spans="1:14" ht="30" x14ac:dyDescent="0.25">
      <c r="A20" s="52" t="s">
        <v>9</v>
      </c>
      <c r="B20" s="53" t="s">
        <v>44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  <c r="J20" s="67">
        <v>0</v>
      </c>
      <c r="K20" s="53">
        <v>0</v>
      </c>
    </row>
    <row r="21" spans="1:14" x14ac:dyDescent="0.25">
      <c r="A21" s="53"/>
      <c r="B21" s="65" t="s">
        <v>40</v>
      </c>
      <c r="C21" s="68"/>
      <c r="D21" s="68"/>
      <c r="E21" s="68"/>
      <c r="F21" s="68"/>
      <c r="G21" s="68"/>
      <c r="H21" s="68"/>
      <c r="I21" s="68"/>
      <c r="J21" s="68"/>
      <c r="K21" s="53"/>
    </row>
    <row r="22" spans="1:14" ht="45" x14ac:dyDescent="0.25">
      <c r="A22" s="53"/>
      <c r="B22" s="65" t="s">
        <v>45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  <c r="J22" s="68">
        <v>0</v>
      </c>
      <c r="K22" s="53">
        <v>0</v>
      </c>
    </row>
    <row r="23" spans="1:14" ht="30" x14ac:dyDescent="0.25">
      <c r="A23" s="52" t="s">
        <v>10</v>
      </c>
      <c r="B23" s="53" t="s">
        <v>46</v>
      </c>
      <c r="C23" s="68"/>
      <c r="D23" s="68">
        <v>1</v>
      </c>
      <c r="E23" s="68">
        <v>0</v>
      </c>
      <c r="F23" s="68"/>
      <c r="G23" s="68">
        <f>2500</f>
        <v>2500</v>
      </c>
      <c r="H23" s="68">
        <v>0</v>
      </c>
      <c r="I23" s="69"/>
      <c r="J23" s="70">
        <f>242.5</f>
        <v>242.5</v>
      </c>
      <c r="K23" s="53">
        <v>0</v>
      </c>
      <c r="N23" s="63"/>
    </row>
    <row r="24" spans="1:14" x14ac:dyDescent="0.25">
      <c r="A24" s="53"/>
      <c r="B24" s="65" t="s">
        <v>40</v>
      </c>
      <c r="C24" s="53"/>
      <c r="D24" s="53"/>
      <c r="E24" s="53"/>
      <c r="F24" s="53"/>
      <c r="G24" s="53"/>
      <c r="H24" s="53"/>
      <c r="I24" s="53"/>
      <c r="J24" s="53"/>
      <c r="K24" s="53"/>
    </row>
    <row r="25" spans="1:14" ht="45" x14ac:dyDescent="0.25">
      <c r="A25" s="53"/>
      <c r="B25" s="65" t="s">
        <v>45</v>
      </c>
      <c r="C25" s="53">
        <v>0</v>
      </c>
      <c r="D25" s="53">
        <v>0</v>
      </c>
      <c r="E25" s="53">
        <v>0</v>
      </c>
      <c r="F25" s="53">
        <v>0</v>
      </c>
      <c r="G25" s="53">
        <v>0</v>
      </c>
      <c r="H25" s="53">
        <v>0</v>
      </c>
      <c r="I25" s="53">
        <v>0</v>
      </c>
      <c r="J25" s="53">
        <v>0</v>
      </c>
      <c r="K25" s="53">
        <v>0</v>
      </c>
    </row>
    <row r="26" spans="1:14" x14ac:dyDescent="0.25">
      <c r="A26" s="52" t="s">
        <v>11</v>
      </c>
      <c r="B26" s="53" t="s">
        <v>47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53">
        <v>0</v>
      </c>
      <c r="J26" s="53">
        <v>0</v>
      </c>
      <c r="K26" s="53">
        <v>0</v>
      </c>
    </row>
    <row r="27" spans="1:14" x14ac:dyDescent="0.25">
      <c r="A27" s="53"/>
      <c r="B27" s="65" t="s">
        <v>40</v>
      </c>
      <c r="C27" s="53"/>
      <c r="D27" s="53"/>
      <c r="E27" s="53"/>
      <c r="F27" s="53"/>
      <c r="G27" s="53"/>
      <c r="H27" s="53"/>
      <c r="I27" s="53"/>
      <c r="J27" s="53"/>
      <c r="K27" s="53"/>
    </row>
    <row r="28" spans="1:14" ht="45" x14ac:dyDescent="0.25">
      <c r="A28" s="53"/>
      <c r="B28" s="65" t="s">
        <v>45</v>
      </c>
      <c r="C28" s="53">
        <v>0</v>
      </c>
      <c r="D28" s="53">
        <v>0</v>
      </c>
      <c r="E28" s="53">
        <v>0</v>
      </c>
      <c r="F28" s="53">
        <v>0</v>
      </c>
      <c r="G28" s="53">
        <v>0</v>
      </c>
      <c r="H28" s="53">
        <v>0</v>
      </c>
      <c r="I28" s="53">
        <v>0</v>
      </c>
      <c r="J28" s="53">
        <v>0</v>
      </c>
      <c r="K28" s="53">
        <v>0</v>
      </c>
    </row>
    <row r="29" spans="1:14" x14ac:dyDescent="0.25">
      <c r="A29" s="52" t="s">
        <v>12</v>
      </c>
      <c r="B29" s="53" t="s">
        <v>48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  <c r="I29" s="53">
        <v>0</v>
      </c>
      <c r="J29" s="53">
        <v>0</v>
      </c>
      <c r="K29" s="53">
        <v>0</v>
      </c>
    </row>
    <row r="30" spans="1:14" x14ac:dyDescent="0.25">
      <c r="A30" s="44"/>
    </row>
    <row r="31" spans="1:14" x14ac:dyDescent="0.25">
      <c r="A31" s="44"/>
    </row>
    <row r="32" spans="1:14" ht="45.75" customHeight="1" x14ac:dyDescent="0.25">
      <c r="A32" s="71" t="s">
        <v>49</v>
      </c>
      <c r="B32" s="71"/>
      <c r="C32" s="71"/>
      <c r="D32" s="71"/>
      <c r="E32" s="71"/>
      <c r="F32" s="71"/>
      <c r="G32" s="71"/>
      <c r="H32" s="71"/>
      <c r="I32" s="71"/>
      <c r="J32" s="71"/>
      <c r="K32" s="71"/>
    </row>
    <row r="33" spans="1:11" ht="110.25" customHeight="1" x14ac:dyDescent="0.25">
      <c r="A33" s="72" t="s">
        <v>50</v>
      </c>
      <c r="B33" s="72"/>
      <c r="C33" s="72"/>
      <c r="D33" s="72"/>
      <c r="E33" s="72"/>
      <c r="F33" s="72"/>
      <c r="G33" s="72"/>
      <c r="H33" s="72"/>
      <c r="I33" s="72"/>
      <c r="J33" s="72"/>
      <c r="K33" s="72"/>
    </row>
  </sheetData>
  <mergeCells count="9">
    <mergeCell ref="A8:K8"/>
    <mergeCell ref="A9:K9"/>
    <mergeCell ref="A10:K10"/>
    <mergeCell ref="A32:K32"/>
    <mergeCell ref="A33:K33"/>
    <mergeCell ref="A12:B13"/>
    <mergeCell ref="C12:E12"/>
    <mergeCell ref="F12:H12"/>
    <mergeCell ref="I12:K12"/>
  </mergeCells>
  <hyperlinks>
    <hyperlink ref="B16" location="Par672" display="Par672"/>
    <hyperlink ref="B19" location="Par673" display="Par673"/>
  </hyperlinks>
  <pageMargins left="0.7" right="0.7" top="0.75" bottom="0.75" header="0.3" footer="0.3"/>
  <pageSetup paperSize="9" scale="7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K33"/>
  <sheetViews>
    <sheetView tabSelected="1" topLeftCell="B1" zoomScaleNormal="100" workbookViewId="0">
      <selection activeCell="I22" sqref="I22"/>
    </sheetView>
  </sheetViews>
  <sheetFormatPr defaultRowHeight="15" x14ac:dyDescent="0.25"/>
  <cols>
    <col min="1" max="1" width="9.140625" style="43"/>
    <col min="2" max="2" width="25.5703125" style="43" customWidth="1"/>
    <col min="3" max="8" width="9.140625" style="43"/>
    <col min="9" max="9" width="57.5703125" style="43" customWidth="1"/>
    <col min="10" max="10" width="9.140625" style="43"/>
    <col min="11" max="11" width="115.42578125" style="43" customWidth="1"/>
    <col min="12" max="16384" width="9.140625" style="43"/>
  </cols>
  <sheetData>
    <row r="1" spans="1:11" x14ac:dyDescent="0.25">
      <c r="H1" s="42" t="s">
        <v>13</v>
      </c>
    </row>
    <row r="2" spans="1:11" x14ac:dyDescent="0.25">
      <c r="H2" s="42" t="s">
        <v>0</v>
      </c>
    </row>
    <row r="3" spans="1:11" x14ac:dyDescent="0.25">
      <c r="H3" s="42" t="s">
        <v>1</v>
      </c>
    </row>
    <row r="4" spans="1:11" x14ac:dyDescent="0.25">
      <c r="H4" s="42" t="s">
        <v>2</v>
      </c>
    </row>
    <row r="5" spans="1:11" x14ac:dyDescent="0.25">
      <c r="A5" s="42"/>
    </row>
    <row r="6" spans="1:11" x14ac:dyDescent="0.25">
      <c r="A6" s="42"/>
    </row>
    <row r="7" spans="1:11" x14ac:dyDescent="0.25">
      <c r="A7" s="42"/>
    </row>
    <row r="8" spans="1:11" x14ac:dyDescent="0.25">
      <c r="A8" s="50" t="s">
        <v>31</v>
      </c>
      <c r="B8" s="50"/>
      <c r="C8" s="50"/>
      <c r="D8" s="50"/>
      <c r="E8" s="50"/>
      <c r="F8" s="50"/>
      <c r="G8" s="50"/>
      <c r="H8" s="50"/>
    </row>
    <row r="9" spans="1:11" x14ac:dyDescent="0.25">
      <c r="A9" s="50" t="s">
        <v>51</v>
      </c>
      <c r="B9" s="50"/>
      <c r="C9" s="50"/>
      <c r="D9" s="50"/>
      <c r="E9" s="50"/>
      <c r="F9" s="50"/>
      <c r="G9" s="50"/>
      <c r="H9" s="50"/>
    </row>
    <row r="10" spans="1:11" x14ac:dyDescent="0.25">
      <c r="A10" s="50" t="s">
        <v>52</v>
      </c>
      <c r="B10" s="50"/>
      <c r="C10" s="50"/>
      <c r="D10" s="50"/>
      <c r="E10" s="50"/>
      <c r="F10" s="50"/>
      <c r="G10" s="50"/>
      <c r="H10" s="50"/>
    </row>
    <row r="11" spans="1:11" x14ac:dyDescent="0.25">
      <c r="A11" s="44"/>
      <c r="C11" s="43" t="s">
        <v>69</v>
      </c>
    </row>
    <row r="12" spans="1:11" ht="30" customHeight="1" x14ac:dyDescent="0.25">
      <c r="A12" s="51" t="s">
        <v>34</v>
      </c>
      <c r="B12" s="51"/>
      <c r="C12" s="51" t="s">
        <v>53</v>
      </c>
      <c r="D12" s="51"/>
      <c r="E12" s="51"/>
      <c r="F12" s="51" t="s">
        <v>36</v>
      </c>
      <c r="G12" s="51"/>
      <c r="H12" s="51"/>
    </row>
    <row r="13" spans="1:11" ht="30" x14ac:dyDescent="0.25">
      <c r="A13" s="51"/>
      <c r="B13" s="51"/>
      <c r="C13" s="52" t="s">
        <v>27</v>
      </c>
      <c r="D13" s="52" t="s">
        <v>28</v>
      </c>
      <c r="E13" s="52" t="s">
        <v>38</v>
      </c>
      <c r="F13" s="52" t="s">
        <v>27</v>
      </c>
      <c r="G13" s="52" t="s">
        <v>28</v>
      </c>
      <c r="H13" s="52" t="s">
        <v>38</v>
      </c>
    </row>
    <row r="14" spans="1:11" x14ac:dyDescent="0.25">
      <c r="A14" s="52" t="s">
        <v>7</v>
      </c>
      <c r="B14" s="53" t="s">
        <v>39</v>
      </c>
      <c r="C14" s="53">
        <f>C16</f>
        <v>2</v>
      </c>
      <c r="D14" s="53">
        <f t="shared" ref="D14:H14" si="0">D16</f>
        <v>0</v>
      </c>
      <c r="E14" s="53">
        <f t="shared" si="0"/>
        <v>0</v>
      </c>
      <c r="F14" s="53">
        <f t="shared" si="0"/>
        <v>11</v>
      </c>
      <c r="G14" s="53">
        <f t="shared" si="0"/>
        <v>0</v>
      </c>
      <c r="H14" s="53">
        <f t="shared" si="0"/>
        <v>0</v>
      </c>
    </row>
    <row r="15" spans="1:11" x14ac:dyDescent="0.25">
      <c r="A15" s="53"/>
      <c r="B15" s="65" t="s">
        <v>40</v>
      </c>
      <c r="C15" s="53"/>
      <c r="D15" s="53"/>
      <c r="E15" s="53"/>
      <c r="F15" s="53"/>
      <c r="G15" s="53"/>
      <c r="H15" s="53"/>
    </row>
    <row r="16" spans="1:11" x14ac:dyDescent="0.25">
      <c r="A16" s="53"/>
      <c r="B16" s="65" t="s">
        <v>41</v>
      </c>
      <c r="C16" s="53">
        <v>2</v>
      </c>
      <c r="D16" s="53"/>
      <c r="E16" s="53"/>
      <c r="F16" s="53">
        <f>5+6</f>
        <v>11</v>
      </c>
      <c r="G16" s="53"/>
      <c r="H16" s="53"/>
      <c r="I16" s="73"/>
      <c r="J16" s="73"/>
      <c r="K16" s="73"/>
    </row>
    <row r="17" spans="1:11" x14ac:dyDescent="0.25">
      <c r="A17" s="52" t="s">
        <v>8</v>
      </c>
      <c r="B17" s="53" t="s">
        <v>42</v>
      </c>
      <c r="C17" s="53">
        <v>0</v>
      </c>
      <c r="D17" s="53">
        <v>0</v>
      </c>
      <c r="E17" s="53">
        <v>0</v>
      </c>
      <c r="F17" s="53">
        <v>0</v>
      </c>
      <c r="G17" s="53">
        <v>0</v>
      </c>
      <c r="H17" s="53">
        <v>0</v>
      </c>
      <c r="I17" s="73"/>
      <c r="J17" s="73"/>
      <c r="K17" s="73"/>
    </row>
    <row r="18" spans="1:11" x14ac:dyDescent="0.25">
      <c r="A18" s="53"/>
      <c r="B18" s="65" t="s">
        <v>40</v>
      </c>
      <c r="C18" s="53"/>
      <c r="D18" s="53"/>
      <c r="E18" s="53"/>
      <c r="F18" s="53"/>
      <c r="G18" s="53"/>
      <c r="H18" s="53"/>
      <c r="I18" s="73"/>
      <c r="J18" s="73"/>
      <c r="K18" s="73"/>
    </row>
    <row r="19" spans="1:11" ht="30" x14ac:dyDescent="0.25">
      <c r="A19" s="53"/>
      <c r="B19" s="65" t="s">
        <v>43</v>
      </c>
      <c r="C19" s="53"/>
      <c r="D19" s="53"/>
      <c r="E19" s="53"/>
      <c r="F19" s="53"/>
      <c r="G19" s="53"/>
      <c r="H19" s="53"/>
      <c r="I19" s="73"/>
      <c r="J19" s="73"/>
      <c r="K19" s="73"/>
    </row>
    <row r="20" spans="1:11" ht="30" x14ac:dyDescent="0.25">
      <c r="A20" s="52" t="s">
        <v>9</v>
      </c>
      <c r="B20" s="53" t="s">
        <v>44</v>
      </c>
      <c r="C20" s="74">
        <v>1</v>
      </c>
      <c r="D20" s="74">
        <v>0</v>
      </c>
      <c r="E20" s="74">
        <v>0</v>
      </c>
      <c r="F20" s="74">
        <v>300</v>
      </c>
      <c r="G20" s="75">
        <v>0</v>
      </c>
      <c r="H20" s="53">
        <v>0</v>
      </c>
      <c r="I20" s="73"/>
      <c r="J20" s="73"/>
      <c r="K20" s="76"/>
    </row>
    <row r="21" spans="1:11" x14ac:dyDescent="0.25">
      <c r="A21" s="53"/>
      <c r="B21" s="65" t="s">
        <v>40</v>
      </c>
      <c r="C21" s="77"/>
      <c r="D21" s="77"/>
      <c r="E21" s="77"/>
      <c r="F21" s="77"/>
      <c r="G21" s="77"/>
      <c r="H21" s="53"/>
      <c r="I21" s="73"/>
      <c r="J21" s="73"/>
      <c r="K21" s="73"/>
    </row>
    <row r="22" spans="1:11" ht="30" x14ac:dyDescent="0.25">
      <c r="A22" s="53"/>
      <c r="B22" s="65" t="s">
        <v>45</v>
      </c>
      <c r="C22" s="77"/>
      <c r="D22" s="77">
        <v>0</v>
      </c>
      <c r="E22" s="77"/>
      <c r="F22" s="77"/>
      <c r="G22" s="77">
        <v>0</v>
      </c>
      <c r="H22" s="53"/>
      <c r="I22" s="73"/>
      <c r="J22" s="73"/>
      <c r="K22" s="73"/>
    </row>
    <row r="23" spans="1:11" ht="30" x14ac:dyDescent="0.25">
      <c r="A23" s="52" t="s">
        <v>10</v>
      </c>
      <c r="B23" s="53" t="s">
        <v>46</v>
      </c>
      <c r="C23" s="68">
        <v>0</v>
      </c>
      <c r="D23" s="74">
        <v>2</v>
      </c>
      <c r="E23" s="74">
        <v>0</v>
      </c>
      <c r="F23" s="74">
        <v>0</v>
      </c>
      <c r="G23" s="74">
        <f>2000+2500</f>
        <v>4500</v>
      </c>
      <c r="H23" s="53">
        <v>0</v>
      </c>
      <c r="I23" s="73"/>
      <c r="J23" s="73"/>
      <c r="K23" s="73"/>
    </row>
    <row r="24" spans="1:11" x14ac:dyDescent="0.25">
      <c r="A24" s="53"/>
      <c r="B24" s="65" t="s">
        <v>40</v>
      </c>
      <c r="C24" s="53"/>
      <c r="D24" s="53"/>
      <c r="E24" s="53"/>
      <c r="F24" s="53"/>
      <c r="G24" s="53"/>
      <c r="H24" s="53"/>
      <c r="I24" s="73"/>
      <c r="J24" s="73"/>
      <c r="K24" s="73"/>
    </row>
    <row r="25" spans="1:11" ht="30" x14ac:dyDescent="0.25">
      <c r="A25" s="53"/>
      <c r="B25" s="65" t="s">
        <v>45</v>
      </c>
      <c r="C25" s="53"/>
      <c r="D25" s="53">
        <v>0</v>
      </c>
      <c r="E25" s="53"/>
      <c r="F25" s="53"/>
      <c r="G25" s="53">
        <v>0</v>
      </c>
      <c r="H25" s="53"/>
      <c r="I25" s="73"/>
      <c r="J25" s="73"/>
      <c r="K25" s="73"/>
    </row>
    <row r="26" spans="1:11" x14ac:dyDescent="0.25">
      <c r="A26" s="52" t="s">
        <v>11</v>
      </c>
      <c r="B26" s="53" t="s">
        <v>47</v>
      </c>
      <c r="C26" s="53">
        <v>0</v>
      </c>
      <c r="D26" s="53">
        <v>0</v>
      </c>
      <c r="E26" s="53">
        <v>0</v>
      </c>
      <c r="F26" s="53">
        <v>0</v>
      </c>
      <c r="G26" s="53">
        <v>0</v>
      </c>
      <c r="H26" s="53">
        <v>0</v>
      </c>
      <c r="I26" s="73"/>
      <c r="J26" s="73"/>
      <c r="K26" s="76"/>
    </row>
    <row r="27" spans="1:11" x14ac:dyDescent="0.25">
      <c r="A27" s="53"/>
      <c r="B27" s="65" t="s">
        <v>40</v>
      </c>
      <c r="C27" s="53"/>
      <c r="D27" s="53"/>
      <c r="E27" s="53"/>
      <c r="F27" s="53"/>
      <c r="G27" s="53"/>
      <c r="H27" s="53"/>
      <c r="I27" s="73"/>
      <c r="J27" s="73"/>
      <c r="K27" s="73"/>
    </row>
    <row r="28" spans="1:11" ht="30" x14ac:dyDescent="0.25">
      <c r="A28" s="53"/>
      <c r="B28" s="65" t="s">
        <v>45</v>
      </c>
      <c r="C28" s="53"/>
      <c r="D28" s="53"/>
      <c r="E28" s="53"/>
      <c r="F28" s="53"/>
      <c r="G28" s="53"/>
      <c r="H28" s="53"/>
      <c r="I28" s="76"/>
      <c r="J28" s="73"/>
      <c r="K28" s="76"/>
    </row>
    <row r="29" spans="1:11" x14ac:dyDescent="0.25">
      <c r="A29" s="52" t="s">
        <v>12</v>
      </c>
      <c r="B29" s="53" t="s">
        <v>48</v>
      </c>
      <c r="C29" s="53">
        <v>0</v>
      </c>
      <c r="D29" s="53">
        <v>0</v>
      </c>
      <c r="E29" s="53">
        <v>0</v>
      </c>
      <c r="F29" s="53">
        <v>0</v>
      </c>
      <c r="G29" s="53">
        <v>0</v>
      </c>
      <c r="H29" s="53">
        <v>0</v>
      </c>
    </row>
    <row r="30" spans="1:11" x14ac:dyDescent="0.25">
      <c r="A30" s="44"/>
    </row>
    <row r="31" spans="1:11" x14ac:dyDescent="0.25">
      <c r="A31" s="44"/>
    </row>
    <row r="32" spans="1:11" ht="43.5" customHeight="1" x14ac:dyDescent="0.25">
      <c r="A32" s="72" t="s">
        <v>49</v>
      </c>
      <c r="B32" s="72"/>
      <c r="C32" s="72"/>
      <c r="D32" s="72"/>
      <c r="E32" s="72"/>
      <c r="F32" s="72"/>
      <c r="G32" s="72"/>
      <c r="H32" s="72"/>
    </row>
    <row r="33" spans="1:8" ht="122.25" customHeight="1" x14ac:dyDescent="0.25">
      <c r="A33" s="72" t="s">
        <v>54</v>
      </c>
      <c r="B33" s="72"/>
      <c r="C33" s="72"/>
      <c r="D33" s="72"/>
      <c r="E33" s="72"/>
      <c r="F33" s="72"/>
      <c r="G33" s="72"/>
      <c r="H33" s="72"/>
    </row>
  </sheetData>
  <mergeCells count="8">
    <mergeCell ref="A8:H8"/>
    <mergeCell ref="A9:H9"/>
    <mergeCell ref="A10:H10"/>
    <mergeCell ref="A32:H32"/>
    <mergeCell ref="A33:H33"/>
    <mergeCell ref="A12:B13"/>
    <mergeCell ref="C12:E12"/>
    <mergeCell ref="F12:H12"/>
  </mergeCells>
  <hyperlinks>
    <hyperlink ref="B16" location="Par829" display="Par829"/>
    <hyperlink ref="B19" location="Par830" display="Par830"/>
  </hyperlinks>
  <pageMargins left="0.7" right="0.7" top="0.75" bottom="0.75" header="0.3" footer="0.3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3</vt:i4>
      </vt:variant>
    </vt:vector>
  </HeadingPairs>
  <TitlesOfParts>
    <vt:vector size="11" baseType="lpstr">
      <vt:lpstr>инф</vt:lpstr>
      <vt:lpstr>а</vt:lpstr>
      <vt:lpstr>а.1</vt:lpstr>
      <vt:lpstr>б</vt:lpstr>
      <vt:lpstr>в</vt:lpstr>
      <vt:lpstr>г</vt:lpstr>
      <vt:lpstr>д</vt:lpstr>
      <vt:lpstr>е</vt:lpstr>
      <vt:lpstr>а!Область_печати</vt:lpstr>
      <vt:lpstr>б!Область_печати</vt:lpstr>
      <vt:lpstr>инф!Область_печати</vt:lpstr>
    </vt:vector>
  </TitlesOfParts>
  <Company>ОАО "ОЭЗ ППТ "Липецк"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vkhvorykh</dc:creator>
  <cp:lastModifiedBy>Чегодаева Виктория Александровна</cp:lastModifiedBy>
  <cp:lastPrinted>2019-10-29T06:05:43Z</cp:lastPrinted>
  <dcterms:created xsi:type="dcterms:W3CDTF">2015-09-22T13:11:16Z</dcterms:created>
  <dcterms:modified xsi:type="dcterms:W3CDTF">2019-10-29T06:38:42Z</dcterms:modified>
</cp:coreProperties>
</file>